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3"/>
  </bookViews>
  <sheets>
    <sheet name="EVAL JURÍDICA" sheetId="1" r:id="rId1"/>
    <sheet name="GARANTÍA" sheetId="2" r:id="rId2"/>
    <sheet name="EVAL FINANC" sheetId="3" r:id="rId3"/>
    <sheet name="EVAL TECN" sheetId="4" r:id="rId4"/>
    <sheet name="RUP CIIU" sheetId="5" r:id="rId5"/>
    <sheet name="CAP ORG TEC" sheetId="6" r:id="rId6"/>
    <sheet name="EXP PROB" sheetId="7" r:id="rId7"/>
    <sheet name="EXP ACREDITADA" sheetId="8" r:id="rId8"/>
    <sheet name="DIR GENERAL" sheetId="9" r:id="rId9"/>
    <sheet name="JURIDICO" sheetId="10" r:id="rId10"/>
    <sheet name="TECNICO" sheetId="11" r:id="rId11"/>
    <sheet name="ADMINISTRATIVO" sheetId="12" r:id="rId12"/>
  </sheets>
  <definedNames>
    <definedName name="_Ref316637388">#N/A</definedName>
    <definedName name="_Ref316637388_1">#N/A</definedName>
    <definedName name="_Ref316637388_2">#N/A</definedName>
    <definedName name="_Ref330294147">#N/A</definedName>
    <definedName name="_Ref330294147_1">#N/A</definedName>
    <definedName name="_Ref330294147_2">#N/A</definedName>
    <definedName name="_Toc254162223">#N/A</definedName>
    <definedName name="_Toc254162224">'EVAL JURÍDICA'!$A$6</definedName>
    <definedName name="_Toc254162229">"[1]hoja1!$a$64"</definedName>
    <definedName name="_Toc254162231">"[1]hoja1!$a$73"</definedName>
    <definedName name="_Toc293682431">"[1]hoja1!$a$28"</definedName>
    <definedName name="_Toc293682432">"[1]hoja1!$a$47"</definedName>
    <definedName name="_Toc293682436">"[1]hoja1!$a$51"</definedName>
    <definedName name="_Toc299527597">"[1]hoja1!$a$23"</definedName>
    <definedName name="_Toc299628070">"[1]hoja1!$a$31"</definedName>
    <definedName name="_Toc299628078">#N/A</definedName>
    <definedName name="_Toc303605262">#N/A</definedName>
    <definedName name="_Toc303605262_1">#N/A</definedName>
    <definedName name="_Toc303605262_2">#N/A</definedName>
  </definedNames>
  <calcPr fullCalcOnLoad="1"/>
</workbook>
</file>

<file path=xl/comments10.xml><?xml version="1.0" encoding="utf-8"?>
<comments xmlns="http://schemas.openxmlformats.org/spreadsheetml/2006/main">
  <authors>
    <author/>
  </authors>
  <commentList>
    <comment ref="M5" authorId="0">
      <text>
        <r>
          <rPr>
            <sz val="9"/>
            <color indexed="8"/>
            <rFont val="Tahoma"/>
            <family val="2"/>
          </rPr>
          <t>1=CUMPLE
0=NO CUMPLE</t>
        </r>
      </text>
    </comment>
    <comment ref="N5" authorId="0">
      <text>
        <r>
          <rPr>
            <sz val="9"/>
            <color indexed="8"/>
            <rFont val="Tahoma"/>
            <family val="2"/>
          </rPr>
          <t>1=CUMPLE
0=NO CUMPLE</t>
        </r>
      </text>
    </comment>
  </commentList>
</comments>
</file>

<file path=xl/comments11.xml><?xml version="1.0" encoding="utf-8"?>
<comments xmlns="http://schemas.openxmlformats.org/spreadsheetml/2006/main">
  <authors>
    <author/>
  </authors>
  <commentList>
    <comment ref="M5" authorId="0">
      <text>
        <r>
          <rPr>
            <sz val="9"/>
            <color indexed="8"/>
            <rFont val="Tahoma"/>
            <family val="2"/>
          </rPr>
          <t>1=CUMPLE
0=NO CUMPLE</t>
        </r>
      </text>
    </comment>
    <comment ref="N5" authorId="0">
      <text>
        <r>
          <rPr>
            <sz val="9"/>
            <color indexed="8"/>
            <rFont val="Tahoma"/>
            <family val="2"/>
          </rPr>
          <t>1=CUMPLE
0=NO CUMPLE</t>
        </r>
      </text>
    </comment>
  </commentList>
</comments>
</file>

<file path=xl/comments6.xml><?xml version="1.0" encoding="utf-8"?>
<comments xmlns="http://schemas.openxmlformats.org/spreadsheetml/2006/main">
  <authors>
    <author/>
  </authors>
  <commentList>
    <comment ref="H22" authorId="0">
      <text>
        <r>
          <rPr>
            <sz val="9"/>
            <color indexed="8"/>
            <rFont val="Tahoma"/>
            <family val="2"/>
          </rPr>
          <t xml:space="preserve">1=CUMPLE
0=NO CUMPLE
</t>
        </r>
      </text>
    </comment>
  </commentList>
</comments>
</file>

<file path=xl/comments7.xml><?xml version="1.0" encoding="utf-8"?>
<comments xmlns="http://schemas.openxmlformats.org/spreadsheetml/2006/main">
  <authors>
    <author/>
  </authors>
  <commentList>
    <comment ref="F21" authorId="0">
      <text>
        <r>
          <rPr>
            <sz val="9"/>
            <color indexed="8"/>
            <rFont val="Tahoma"/>
            <family val="2"/>
          </rPr>
          <t xml:space="preserve">1=CUMPLE
0=NO CUMPLE
</t>
        </r>
      </text>
    </comment>
  </commentList>
</comments>
</file>

<file path=xl/comments8.xml><?xml version="1.0" encoding="utf-8"?>
<comments xmlns="http://schemas.openxmlformats.org/spreadsheetml/2006/main">
  <authors>
    <author/>
  </authors>
  <commentList>
    <comment ref="V24" authorId="0">
      <text>
        <r>
          <rPr>
            <sz val="9"/>
            <color indexed="8"/>
            <rFont val="Tahoma"/>
            <family val="2"/>
          </rPr>
          <t>1=CUMPLE
0=NO CUMPLE</t>
        </r>
      </text>
    </comment>
    <comment ref="W24" authorId="0">
      <text>
        <r>
          <rPr>
            <sz val="9"/>
            <color indexed="8"/>
            <rFont val="Tahoma"/>
            <family val="2"/>
          </rPr>
          <t>1=CUMPLE
0=NO CUMPLE</t>
        </r>
      </text>
    </comment>
  </commentList>
</comments>
</file>

<file path=xl/comments9.xml><?xml version="1.0" encoding="utf-8"?>
<comments xmlns="http://schemas.openxmlformats.org/spreadsheetml/2006/main">
  <authors>
    <author/>
  </authors>
  <commentList>
    <comment ref="M5" authorId="0">
      <text>
        <r>
          <rPr>
            <sz val="9"/>
            <color indexed="8"/>
            <rFont val="Tahoma"/>
            <family val="2"/>
          </rPr>
          <t>1=CUMPLE
0=NO CUMPLE</t>
        </r>
      </text>
    </comment>
    <comment ref="N5" authorId="0">
      <text>
        <r>
          <rPr>
            <sz val="9"/>
            <color indexed="8"/>
            <rFont val="Tahoma"/>
            <family val="2"/>
          </rPr>
          <t>1=CUMPLE
0=NO CUMPLE</t>
        </r>
      </text>
    </comment>
  </commentList>
</comments>
</file>

<file path=xl/sharedStrings.xml><?xml version="1.0" encoding="utf-8"?>
<sst xmlns="http://schemas.openxmlformats.org/spreadsheetml/2006/main" count="766" uniqueCount="354">
  <si>
    <t>CONCURSO DE MÉRITOS NO. 003 DE 2012 - FONDO TIC - EVALUACIÓN JURÍDICA</t>
  </si>
  <si>
    <t>CONSORCIO FIBRA  2012</t>
  </si>
  <si>
    <t>REQUISITOS</t>
  </si>
  <si>
    <t>CUMPLE/NO CUMPLE</t>
  </si>
  <si>
    <t>FOLIOS</t>
  </si>
  <si>
    <t>OBSERVACIONES</t>
  </si>
  <si>
    <t>1. CARTA DE PRESENTACIÓN DE LA PROPUESTA</t>
  </si>
  <si>
    <r>
      <t>Presentación de</t>
    </r>
    <r>
      <rPr>
        <b/>
        <sz val="11"/>
        <rFont val="Arial Narrow"/>
        <family val="2"/>
      </rPr>
      <t xml:space="preserve"> Anexo No. 1Presentación de Anexo No. 1Presentación de Anexo No. 1Presentación de Anexo No. 1</t>
    </r>
  </si>
  <si>
    <t>Quien la suscriba debe contar con facultades para ello, así como, para suscribir el Contrato en caso de adjudicación del mismo y para notificarse de cualquier decisión administrativa o judicial</t>
  </si>
  <si>
    <t>CUMPLE</t>
  </si>
  <si>
    <t>3 - 7</t>
  </si>
  <si>
    <t>Tanto el apoderado de la sociedad extranjera, como el representante legal de la S.A.S., están facultados</t>
  </si>
  <si>
    <t>En caso de Proponentes Plurales, la Carta de Presentación de la Propuesta deberá ser suscrita por el representante convencional del Proponente Plural.</t>
  </si>
  <si>
    <t>3-7</t>
  </si>
  <si>
    <t xml:space="preserve">Fotocopia del documento de identificación de quien suscribe la Carta de Presentación de la Propuesta. </t>
  </si>
  <si>
    <t>8-9</t>
  </si>
  <si>
    <t xml:space="preserve">Aval tecnico, anexo copia de la matricula profesional </t>
  </si>
  <si>
    <t>La calidad de ingeniero civil del apoderado del miembro extranjero del proponente, que a su vez suscribió la carta de presentación de la propuesta, fue aclarado y, por ende, se entiende cumplido el requisito del aval técnico.</t>
  </si>
  <si>
    <t>2. CONDICIONES JURÍDICAS</t>
  </si>
  <si>
    <t>2.1. PROPONENTES O MIEMBROS DE PROPONENTES PLURALES NACIONALES</t>
  </si>
  <si>
    <t>Certificado de existencia y representación legal expedido por la correspondiente Cámara de Comercio</t>
  </si>
  <si>
    <t>115 - 136</t>
  </si>
  <si>
    <t>La sociedad extranjera presenta documento de constitución, traducido y legalizado por el Cónsul Colombiano en Sao Paulo</t>
  </si>
  <si>
    <t>Obejeto social - Servicios de Consultoria</t>
  </si>
  <si>
    <t>La S.A.S. tiene en su objeto social la prestación de servicios técnicos de ingeniería</t>
  </si>
  <si>
    <t>Representante Legal debe contar con facultades para consorciarse o unirse para presentar propuesta, suscribir y ejecutar el contrato</t>
  </si>
  <si>
    <t>143 - 147; 153 - 159</t>
  </si>
  <si>
    <t xml:space="preserve">En caso de que se requiera, se deberá adjuntar el acta de atribuciones al representante o apoderado, autenticada por quien actuó como secretario de la reunión de la junta de socios o asamblea de accionistas  </t>
  </si>
  <si>
    <t>143 - 147;  153 - 159</t>
  </si>
  <si>
    <t>Apoderado especial cuenta con facultades; representante legal S.A.S. está facultado por A.G.A. Acta firmada por presidente y secretario sin autenticación del secretario</t>
  </si>
  <si>
    <t>Antelación menor o igual a treinta (30) días calendario a la fecha de su presentación</t>
  </si>
  <si>
    <t>Certificados expedidos el 9 de octubre de 2012 y 1 de octubre de 2012</t>
  </si>
  <si>
    <t>Duración de  Proponente  o  miembro de un Proponente Plural igual o superior a la vigencia del Contrato y un (1) año más</t>
  </si>
  <si>
    <t>Ambas sociedades tienen vigencia indefinida</t>
  </si>
  <si>
    <r>
      <t>Si  no cuenta con esta duración</t>
    </r>
    <r>
      <rPr>
        <sz val="11"/>
        <rFont val="Arial Narrow"/>
        <family val="2"/>
      </rPr>
      <t>: documentos con los cuales se pruebe que el órgano encargado de tal modificación estatutaria la ha aprobado, sujeta a la condición que sea adjudicada el Concurso de Méritos</t>
    </r>
    <r>
      <rPr>
        <b/>
        <u val="single"/>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r>
      <rPr>
        <b/>
        <u val="single"/>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r>
      <rPr>
        <b/>
        <u val="single"/>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</si>
  <si>
    <t>N/A</t>
  </si>
  <si>
    <t>2.2. PROPONENTES O MIEMBROS DE PROPONENTES PLURALES  EXTRANJEROS SIN DOMICILIO NI SUCURSAL EN COLOMBIA</t>
  </si>
  <si>
    <t>La representación legal se prueba con: (i) el certificado expedido por la autoridad competente de cada país, o, (ii) con la correspondiente certificación expedida por el Cónsul de Colombia, donde conste que la sociedad existe como persona jurídica, el nombre de quien o quienes, de acuerdo con las disposiciones estatutarias, ejercen la representación legal y que dentro de su objeto social se encuentren la prestación de servicios de consultoría</t>
  </si>
  <si>
    <t>116 - 132;133-136</t>
  </si>
  <si>
    <t>La sociedad extranjera presenta documento de constitución, traducido y legalizado por el Cónsul Colombiano en Sao Paulo. La sociedad colombiana presenta certificado de Cámara de Comercio</t>
  </si>
  <si>
    <t>Debe haber sido expedido con una antelación menor o igual a treinta (30) días calendario a la fecha de cierre del Concurso de Méritos</t>
  </si>
  <si>
    <t>143 - 147; 156-159</t>
  </si>
  <si>
    <t>La sociedad extranjera presenta poder especial. La sociedad colombiana, acta de asamblea que faculta al representante legal, con la firma del presidente y secretario de la reunión, sin autenticación del secretario</t>
  </si>
  <si>
    <t>2.5.1. Acreditar que cuentan con un apoderado debidamente constituido, con domicilio en Colombia</t>
  </si>
  <si>
    <t>143 - 147</t>
  </si>
  <si>
    <t xml:space="preserve">Poder especial con facultades respecto del Concurso de Méritos, con reconocimiento notarial y sello del Cónsul Colombiano </t>
  </si>
  <si>
    <t>2.5.2. Acreditar un representante legal o apoderado  con facultades amplias y suficientes para presentar la Propuesta, suscribir y ejecutar el Contrato de Interventoría, mediante poder autenticado</t>
  </si>
  <si>
    <t>143 - 147; 156 - 159</t>
  </si>
  <si>
    <t>2.4.PROPONENTE INDIVIDUAL O MIEMBROS DEL PROPONENTE QUE ESTÉN CONSTITUIDOS COMO S.A.S</t>
  </si>
  <si>
    <t>2.4.1. Su objeto social puede comprender la prestación de servicios de consultoría o cualquier actividad comercial o civil licita.</t>
  </si>
  <si>
    <t>116-132;133-136</t>
  </si>
  <si>
    <t>La sociedad extranjera:servicios en el área de ingeniería, entrenamiento y consultoría.La S.A.S. nacional:prestación de servicios técnicos de ingeniería y cualquier actividad permitida por la ley.</t>
  </si>
  <si>
    <t>2.4.2. El representante legal o apoderado  tiene facultades amplias y suficientes para presentar la Propuesta, suscribir y ejecutar el Contrato de Interventoría</t>
  </si>
  <si>
    <t>2.4.3. En caso de que se requiera, se deberá adjuntar el acta de atribuciones al representante o apoderado, autenticada por quien actuó como secretario de la reunión de la junta de socios o asamblea de accionistas</t>
  </si>
  <si>
    <t>156-159</t>
  </si>
  <si>
    <t>Acta de A.G.A. de la S.A.S. nacional en donde autorizan al representante legal, firmada por el presidente y secretario de la reunión</t>
  </si>
  <si>
    <t>2.3. PROPONENTES PLURALES</t>
  </si>
  <si>
    <t>2.3.1. Presentación del documento suscrito por todos y cada uno de sus miembros en virtud del cual hayan constituido el Consorcio o Unión Temporal con el objeto de presentar la Propuesta en forma conjunta, y donde conste lo siguiente:</t>
  </si>
  <si>
    <t>160 - 165</t>
  </si>
  <si>
    <t>i)         Nombre o razón social, domicilio y representante legal de cada uno de los miembros del Consorcio o de la Unión Temporal.</t>
  </si>
  <si>
    <t>ii) Designar al representante legal con identificación, facultades  suficientes para participar en el concurso, presentar Propuesta, suscribir la carta de presentación, celebrar, modificar  y liquidar el Contrato, y realizar todos los actos conexos, accesorios y connaturales a esos efectos.</t>
  </si>
  <si>
    <t>iii) Porcentaje que representa la participación de cada Miembro del Proponente en el Proponente y reglas basicas que regulan sus relaciones</t>
  </si>
  <si>
    <t>iv) Acreditar una duración mínima de la Unión Temporal o del Consorcio, equivalente entre la fecha de entrega de l  apropuesta y un (1) año más despues de finalizado el contrato.</t>
  </si>
  <si>
    <t>Vigente desde el 26 de septiembre de 2012</t>
  </si>
  <si>
    <t>v) Acreditar que los miembros del Proponente en Consorcio o Unión Temporal quedan obligados bajo el respectivo acuerdo asociativo, a abstenerse de ceder su participación, salvo previa y escrita autorización del FONDO TIC, siempre y cuando además, el Cesionario satisfaga las condiciones juridicas, tecnicas, de organización financieras y de experiencia del cedente</t>
  </si>
  <si>
    <t>vi)      Manifestación expresa de cada uno de los Integrantes en el sentido que conoce y acepta los términos del presente Pliego de Condiciones y responde solidariamente tanto por la veracidad de la información y demás manifestaciones incluidas en los documentos y en la Propuesta, como por las obligaciones que el Consorcio o la Unión Temporal asumirían en el Contrato, en caso de adjudicación.</t>
  </si>
  <si>
    <t>162-163</t>
  </si>
  <si>
    <t>Incluyen texto de los pliegos de condiciones y anexo técnico y al finalizar cada ítem agregan ENTENDIDO Y ACEPTADO, y en algunos casos agregan CUMPLIDO</t>
  </si>
  <si>
    <t>vii)Manifestación del proponente que acredite la clasificación del RUP en la actividada CIIU requerida no podrá ser excluido ni ceder su participación sin previa autorización del FONDO TIC</t>
  </si>
  <si>
    <t>No está la manifestación expresa, la cual se subsana con el doc radicado 511497 del 2/11/2012</t>
  </si>
  <si>
    <t>viii)Manifestación del proponente que acredite la experiencia probable como consultor en el RUP requerida no podrá ser excluido ni ceder su participación sin previa autorización del FONDO TIC</t>
  </si>
  <si>
    <t>ix) Manifestación del proponente que acredite la experiencia acreditada en el RUP requerida no podrá ser excluido ni ceder su participación sin previa autorización del FONDO TIC</t>
  </si>
  <si>
    <t>x) Manifestación del proponente que acredite la capacidad financiera requerida no podrá ser excluido ni ceder su participación sin previa autorización del FONDO TIC</t>
  </si>
  <si>
    <t>xi) Manifestación del proponente que acredite el cupo de credito requerido no podrá ser excluido ni ceder su participación sin previa autorización del FONDO TIC</t>
  </si>
  <si>
    <t>xii) Manifestación del proponente que acredite la capacidad de organización tecnica requerida no podrá ser excluido ni ceder su participación sin previa autorización del FONDO TIC</t>
  </si>
  <si>
    <t>xiii) Manifestación del proponente que acredite el cumplimiento de determinadas obligaciones requeridas no podrá ser excluido ni ceder su participación sin previa autorización del FONDO TIC</t>
  </si>
  <si>
    <t xml:space="preserve">xiv) En el acuerdo asociativo deberá incluirse una declaración del siguiente tenor, o una equivalente, que sirva para el mismo propósito: ”Nosotros [miembros del Consorcio o Unión Temporal], declaramos que el régimen de responsabilidad solidaria que se predica con respecto a las obligaciones derivadas de la Propuesta por parte de los miembros del [Consorcio o Unión Temporal], incluye la obligación de todos y cada uno de nosotros de asumir la totalidad de los gastos, gestiones, actos y negocios jurídicos necesarios para obtener el cumplimiento de las obligaciones incumplidas, directamente o por parte de un tercero bajo nuestra permanente supervisión, tercero este que deberá ostentar, a juicio del FONDO TIC, condiciones equivalentes al miembro de [Consorcio o la Unión Temporal] que asumió la obligación y acreditó las condiciones de experiencia exigida correspondientes a la obligación incumplida".  </t>
  </si>
  <si>
    <t>RUT</t>
  </si>
  <si>
    <t>Copia del RUT del proponente y de cada uno de ls miembros del proponente plural nacionales expedido por la DIAN</t>
  </si>
  <si>
    <t>360-369</t>
  </si>
  <si>
    <t>CERTIFICACION DE PAGOS AL SISTEMA DE SEGURIDAD SOCIAL Y APORTES PARAFISCALES</t>
  </si>
  <si>
    <t xml:space="preserve">Cada uno de los miembros del proponente plural deberá acreditar que se encuentra al día en dichos pagos, mediante certificación correspondiente a  los últimos seis (6) meses, suscrita por el revisor fiscal o por el representante legal según corresponda. No aplica para personas juridicas extranjeras. </t>
  </si>
  <si>
    <t>166-167; 168-181</t>
  </si>
  <si>
    <t>La sociedad extranjera anexa certificación</t>
  </si>
  <si>
    <t>3.1.  RUP</t>
  </si>
  <si>
    <t>Aporte del certificado RUP</t>
  </si>
  <si>
    <t>184-188</t>
  </si>
  <si>
    <t>Certificado en firme y vigente (con corte al 23/10/12)</t>
  </si>
  <si>
    <t>185</t>
  </si>
  <si>
    <t>Inscripción el 2012/08/14</t>
  </si>
  <si>
    <t>Fecha de expedición no mayor a treinta (30) días anteriores a la fecha de cierre del plazo del presente proceso de selección</t>
  </si>
  <si>
    <t>Expedido el 1 de octubre de 2012</t>
  </si>
  <si>
    <t>Las personas jurídicas extranjeras domiciliadas o con sucursal en Colombia que pretenden participar en el presente Concurso de Méritos, sea a título Individual o como Miembro de un Proponente Plural, deberán acreditar que están inscritos en el Registro Único de Proponentes - RUP.</t>
  </si>
  <si>
    <t>182-183</t>
  </si>
  <si>
    <t>La sociedad extranjera no aporta RUP</t>
  </si>
  <si>
    <t xml:space="preserve">ANEXO No. 7 COMPROMISO ANTICORRUPCIÓN </t>
  </si>
  <si>
    <t>ANEXO No. 7</t>
  </si>
  <si>
    <t>379-381</t>
  </si>
  <si>
    <t>Concurso Méritos 003 de 2012 - interventoria FO</t>
  </si>
  <si>
    <t>Verificación garantia seriedad - numeral 4.2.2.10.1.2.</t>
  </si>
  <si>
    <t>Pág</t>
  </si>
  <si>
    <t>POLIZA DE SERIEDAD DEL OFRECIMIENTO</t>
  </si>
  <si>
    <t>FOLIO</t>
  </si>
  <si>
    <t>Cumple</t>
  </si>
  <si>
    <t>Aseguradora:</t>
  </si>
  <si>
    <t>Confianza</t>
  </si>
  <si>
    <t>GU054024</t>
  </si>
  <si>
    <t>Asegurado/Beneficiario: Ministerio de las Tecnologías de la Información y las Comunicaciones y el Fondo de Tecnologías de la Información y las Comunicaciones.</t>
  </si>
  <si>
    <t>Ministerio de las Tecnologías de la Información y las Comunicaciones y el Fondo de Tecnologías de la Información y las Comunicaciones.</t>
  </si>
  <si>
    <t>Si Cumple</t>
  </si>
  <si>
    <t>Tomador:</t>
  </si>
  <si>
    <t>CONSORCIO FIBRA 2012</t>
  </si>
  <si>
    <t>Integrantes:</t>
  </si>
  <si>
    <t>GERIS ENGENHARIA E SERVICIOS LTDA</t>
  </si>
  <si>
    <t>TUV RHEINLAND COLOMBIA SAS</t>
  </si>
  <si>
    <t>Los perjuicios derivados del incumplimiento del ofrecimiento</t>
  </si>
  <si>
    <t xml:space="preserve">i) La no suscripción del Contrato de Interventoría sin justa causa por parte del Proponente seleccionado. </t>
  </si>
  <si>
    <t>SI</t>
  </si>
  <si>
    <t>ii) La no ampliación de la vigencia de la garantía de seriedad de la Propuesta cuando el término previsto en el Pliego de Condiciones para la adjudicación del Contrato de Interventoría se prorrogue o cuando el término previsto para la suscripción del Contrato de Interventoría se prorrogue, siempre y cuando esas prórrogas no excedan un término de tres meses.</t>
  </si>
  <si>
    <t xml:space="preserve">iii) La falta de otorgamiento por parte del Proponente seleccionado, de la garantía de cumplimiento exigida por la Entidad Contratante para amparar el incumplimiento de las obligaciones del Contrato de Interventoría. </t>
  </si>
  <si>
    <t>iv) El retiro de la propuesta después de vencido el término fijado para la presentación de las Propuestas.</t>
  </si>
  <si>
    <t>v) Presentación del recurso humano de manera completa y acorde con los requerimientos de formación académica y de experiencia, dentro de los cinco (5) días hábiles siguientes a la adjudicación del Contrato de Interventoría.</t>
  </si>
  <si>
    <t>Anexo de las respuestas 2 y 3 Componente Legal. Certificado No GU091841</t>
  </si>
  <si>
    <t xml:space="preserve">vi) El haber manifestado ser Mipyme para limitar la convocatoria de un proceso contractual sin cumplir los requisitos establecidos en la normativa para tener tal condición. </t>
  </si>
  <si>
    <t xml:space="preserve">Valor: 10% del Presupuesto Oficial </t>
  </si>
  <si>
    <t>Vigencia:</t>
  </si>
  <si>
    <t>Desde 23 oct 2012</t>
  </si>
  <si>
    <t>Hasta 23 Ene 2013</t>
  </si>
  <si>
    <t>Firma:</t>
  </si>
  <si>
    <t>Rep. Legal Garante</t>
  </si>
  <si>
    <t>Rep. Legal Tomador</t>
  </si>
  <si>
    <t>Si</t>
  </si>
  <si>
    <t>Recibo de pago:</t>
  </si>
  <si>
    <t>Observaciones:</t>
  </si>
  <si>
    <t>4. CONSORCIO FIBRA 2012</t>
  </si>
  <si>
    <t>REQUISITO</t>
  </si>
  <si>
    <t>MIEMBRO DEL PROPONENTE QUE ACREDITA</t>
  </si>
  <si>
    <t>VALOR ACREDITADO</t>
  </si>
  <si>
    <t>EVALUACIÓN</t>
  </si>
  <si>
    <t>El(los) Miembro(s) del Proponente Plural que acrediten la Capacidad financiera deberán tener una participación igual o superior al veinticinco (25%) en la respectiva forma asociativa.</t>
  </si>
  <si>
    <t>GERIS ENGENHARIA E SERVICOS LTDA</t>
  </si>
  <si>
    <t>Ninguna</t>
  </si>
  <si>
    <t xml:space="preserve"> Al menos uno de los Miembros que acredite la Capacidad Financiera deberá estar inscrito en la actividad CIIU requerida en la Tabla 3.</t>
  </si>
  <si>
    <t>Documento de constitución de la forma asociativa: condiciones de exclusión o cesión de la participación en el respectivo Proponente Plural para la acreditación de la capacidad financiera</t>
  </si>
  <si>
    <t>TÜV RHEINLAND COLOMBIA S.A.S. / GERIS ENGENHARIA E SERVICOS LTDA</t>
  </si>
  <si>
    <t>Presentación del Anexo 5 y soportes financieros</t>
  </si>
  <si>
    <t>El requisito de capital real para el presente concurso de méritos es mayor o igual a nueve coma sesenta por ciento (9,60%) del valor de Presupuesto Oficial</t>
  </si>
  <si>
    <t xml:space="preserve">El requisito de Liquidez para el presente concurso de méritos deberá ser mayor o igual a uno coma cien (1,100). </t>
  </si>
  <si>
    <t xml:space="preserve">El porcentaje de endeudamiento, establecido como requisito para el presente concurso de méritos, deberá ser menor o igual al setenta por ciento(70,00%). </t>
  </si>
  <si>
    <t>El requisito mínimo de Capital de trabajo para el presente concurso de méritos es mayor o igual al diez por ciento (10%) del valor del presupuesto oficial.</t>
  </si>
  <si>
    <t xml:space="preserve">El indicador de crecimiento del EBITDA deberá ser mayor o igual a cero coma novecientos (0,900). </t>
  </si>
  <si>
    <t>Documento de constitución de la forma asociativa: condiciones de exclusión o cesión de la participación en el respectivo Proponente Plural para la acreditación del cupo de crédito.</t>
  </si>
  <si>
    <t>Documento aclaratorio</t>
  </si>
  <si>
    <t>Cupo de crédito</t>
  </si>
  <si>
    <t>352, 357 y documento aclaratorio No.516179 del 27 de noviembre de 2012</t>
  </si>
  <si>
    <t>CONCURSO DE MÉRITOS 003 DE 2012: INTERVENTORÍA INTEGRAL AL PROYECTO NACIONAL DE FIBRA ÓPTICA</t>
  </si>
  <si>
    <t xml:space="preserve">PROPONENTE: </t>
  </si>
  <si>
    <t xml:space="preserve">MIEMBROS: </t>
  </si>
  <si>
    <t>TÜV RHEINLAND COLOMBIA SAS</t>
  </si>
  <si>
    <t>GERIS ENGHENARIA E SERVICOS LTDA</t>
  </si>
  <si>
    <t>VERIFICACIÓN DE REQUISITOS HABILITANTES TÉCNICOS</t>
  </si>
  <si>
    <t>REQUISITO HABILITANTE</t>
  </si>
  <si>
    <t>MIEMBRO QUE ACREDITA</t>
  </si>
  <si>
    <t>REQUISIT0</t>
  </si>
  <si>
    <t>VALOR REPORTADO</t>
  </si>
  <si>
    <t>HABILITADO / RECHAZADO</t>
  </si>
  <si>
    <t>CLASIFICACIÓN CIIU</t>
  </si>
  <si>
    <t>NA</t>
  </si>
  <si>
    <t>CAPACIDAD DE ORGANIZACIÓN TÉCNICA</t>
  </si>
  <si>
    <t>TÜV RHEINLAND COLOMBIA SAS
GERIS ENGHENARIA E SERVICOS LTDA</t>
  </si>
  <si>
    <t>EXPERIENCIA PROBABLE</t>
  </si>
  <si>
    <t>EXPERIENCIA ACREDITADA</t>
  </si>
  <si>
    <t>Valor de contratos en SMMLV</t>
  </si>
  <si>
    <t>Kilómetros</t>
  </si>
  <si>
    <t>Nodos</t>
  </si>
  <si>
    <t>VERIFICACIÓN DEL EQUIPO DE TRABAJO</t>
  </si>
  <si>
    <t>CARGO</t>
  </si>
  <si>
    <t>AÑOS DE EXPERIENCIA</t>
  </si>
  <si>
    <t>Director General</t>
  </si>
  <si>
    <t>Director Jurídico</t>
  </si>
  <si>
    <t>Director Técnico</t>
  </si>
  <si>
    <t>No se cumple con el requisito de un año (1) de experiencia válida en diseño y/o gestión y/o instalación, y/o puesta en funcionamiento de redes para la prestación de servicios de Telecomunicaciones</t>
  </si>
  <si>
    <t>Director Administrativo y Financiero</t>
  </si>
  <si>
    <t>NUMERAL 3.3.1.4</t>
  </si>
  <si>
    <t>OBSERVACIÓN</t>
  </si>
  <si>
    <t>El Proponente individual o los Miembros del Proponente Plural, sea persona jurídica nacional o persona jurídica extranjera con sucursal o domicilio en Colombia deberá estar inscrito en el RUP  en la Actividad 2 – Consultor.</t>
  </si>
  <si>
    <t>185A
117 a 132</t>
  </si>
  <si>
    <t>TUV RHEINLAND COLOMBIA SAS se encuentra inscrito en el RUP en la Actividad CONSULTOR
GERIS ENGENHARIA E SERVICOS por ser Proponente/Miembro extranjero no está obligado a presentar Clasificación en el RUP</t>
  </si>
  <si>
    <t>El Proponente individual o Miembros del Proponente Plural, sea persona jurídica nacional o persona jurídica extranjera con sucursal o domicilio en Colombia, deberán estar clasificados de acuerdo al Sistema de Clasificación Industrial Internacional Uniforme (CIIU), adoptado por Colombia, y revisado por el Departamento Nacional de Estadística –DANE- vigente al momento de realizar su inscripción, actualización o renovación en el Registro Único de Proponentes, de acuerdo a lo establecido en la Tabla 3. 
Tratándose de Proponentes Plurales, cada uno de los Miembros del Proponente Plural deberán acreditar la inscripción en el RUP en la actividad señalada (Consultor 2), y adicionalmente, el Miembro que concurra a la acreditación de la clasificación en el RUP, deberá estar inscrito en la Actividad CIIU indicada en la Tabla 3. 
En todo caso, el Miembro del Proponente Plural que acredite la clasificación en la Actividad CIIU  requerida en la Tabla 3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clasificación CIIU.</t>
  </si>
  <si>
    <t>Doc de aclaraciones</t>
  </si>
  <si>
    <t>De acuerdo con el documento de aclaraciones con radicado 511497 de fecha 2/11/2012, el Miembro del Proponente que acredita la la Clasificación CIIU es GERIS ENGENHARIA E SERVIÇOS LTDA, cuya participación en el Proponente Plural es del 25%; y que por ser Miembro de origen extranjero no está obligado a presentar clasificación en el RUP</t>
  </si>
  <si>
    <t>NUMERAL 3.3.5</t>
  </si>
  <si>
    <t xml:space="preserve">MIEMBRO QUE ACREDITA </t>
  </si>
  <si>
    <t>TOTAL CAPACIDAD DE ORGANIZACIÓN TÉCNICA</t>
  </si>
  <si>
    <t xml:space="preserve">La Organización técnica se determinará teniendo en cuenta a los socios o asociados, personal profesional universitario, personal administrativo, tecnólogo y operativo, vinculado mediante una relación contractual en la cual desarrollen actividades referentes estrictamente con la Consultoría a la fecha de Cierre del Concurso de Méritos 003 de 2012.
...
El requisito de Organización técnica para el presente concurso de méritos es de ochenta y cuatro (84).
En caso de Proponentes Plurales, se admitirá que el requisito referido en el presente numeral se acredite mediante la suma simple de la capacidad de organización técnica individual de los Miembros del Proponente que acrediten la capacidad de organización técnica. </t>
  </si>
  <si>
    <t>GERIS ENGENHARIA E SERVICOS</t>
  </si>
  <si>
    <t>281
Doc de aclaraciones</t>
  </si>
  <si>
    <t>De acuerdo a la Carta de Presentación, los Miembros que acreditan la Capacidad de Organización Técnica son:
GERIS ENGENHARIA E SERVICOS
TÜV RHEINLAND COLOMBIA SAS</t>
  </si>
  <si>
    <t xml:space="preserve">El(los) Miembro(s) del Proponente Plural que presenten la Capacidad de Organización técnica deberá(n) tener una participación igual o superior al veinticinco por ciento (25%) en la respectiva forma asociativa. </t>
  </si>
  <si>
    <t>De acuerdo al Documento Acuerdo de Consorcio, la participación porcentual de 
GERIS ENGENHARIA E SERVICOS es del 25%
TÜV RHEINLAND COLOMBIA SAS es del 75%</t>
  </si>
  <si>
    <t>NUMERAL 3.3.2.1.</t>
  </si>
  <si>
    <t>AÑOS COMO CONSULTOR</t>
  </si>
  <si>
    <r>
      <t xml:space="preserve">El Proponente Individual, o el Miembro que concurra a la acreditación de la Experiencia Probable  en caso de Proponente Plural, deberá acreditar una </t>
    </r>
    <r>
      <rPr>
        <b/>
        <sz val="11"/>
        <color indexed="8"/>
        <rFont val="Calibri"/>
        <family val="2"/>
      </rPr>
      <t>Experiencia Probable  mínima de cinco (5) años como Consultor</t>
    </r>
    <r>
      <rPr>
        <sz val="11"/>
        <color indexed="8"/>
        <rFont val="Calibri"/>
        <family val="2"/>
      </rPr>
      <t xml:space="preserve">. </t>
    </r>
  </si>
  <si>
    <t>117 y 124</t>
  </si>
  <si>
    <t>De acuerdo a la Carta de Presentación, el Miembro que acredita la Experiencia Probable es GERIS ENGENHARIA E SERVICOS.
Considerando la fecha de registro de creación 18/06/1997, se calcula los años como consultor a la fecha de cierre del concurso de méritos: 15,3589041.</t>
  </si>
  <si>
    <t>La Experiencia Probable mínima como Consultor, en los casos de Proponente Plural, deberá ser acreditada por uno solo de los Miembros del Proponente respectivo. En este caso, el Miembro del Proponente Plural que acredite la Experiencia Probable como Consultor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Experiencia Probable.</t>
  </si>
  <si>
    <t>De acuerdo al Documento de constitución de unión temporal, la participación porcentual de GERIS ENGENHARIA E SERVICOS es del 25%</t>
  </si>
  <si>
    <t>Fecha de cierre</t>
  </si>
  <si>
    <t>Año</t>
  </si>
  <si>
    <t>SMMLV</t>
  </si>
  <si>
    <t xml:space="preserve">Duración mínima del contrato </t>
  </si>
  <si>
    <t>CERTIFICACIONES EXPERIENCIA ACREDITADA</t>
  </si>
  <si>
    <t>ITEM</t>
  </si>
  <si>
    <t>MIEMBRO QUE REPORTA LA EXPERIENCIA</t>
  </si>
  <si>
    <t>CONTRATANTE</t>
  </si>
  <si>
    <t>OBJETO</t>
  </si>
  <si>
    <t xml:space="preserve">EJECUCIÓN </t>
  </si>
  <si>
    <t>FECHA INICIO</t>
  </si>
  <si>
    <t>FECHA FINALIZACIÓN</t>
  </si>
  <si>
    <t>VALIDACIÓN FECHA INICIO CONTRATO (ENTRE 15 AÑOS ANTERIORES A FECHA DE CIERRE)</t>
  </si>
  <si>
    <t>DURACIÓN DEL CONTRATO EN MESES</t>
  </si>
  <si>
    <t>VALIDACIÓN DURACIÓN DEL CONTRATO (MÍNIMO 4 MESES)</t>
  </si>
  <si>
    <t>KM - HABILITAR</t>
  </si>
  <si>
    <t>NODOS - HABILITAR</t>
  </si>
  <si>
    <t>VALOR MONEDA BRASILEÑA</t>
  </si>
  <si>
    <t>TASA DE CONVERSION REALES A DÓLAR</t>
  </si>
  <si>
    <t>VALOR EN DÓLARES</t>
  </si>
  <si>
    <t>TASA DE CONVERSIÓN DÓLAR A PESOS</t>
  </si>
  <si>
    <t>VALOR EN PESOS</t>
  </si>
  <si>
    <t>SMMLV DEL AÑO DE TERMINACIÓN DEL CONTRATO</t>
  </si>
  <si>
    <t>VALOR EN SMMLV</t>
  </si>
  <si>
    <t>CUMPLE - HABILITAR</t>
  </si>
  <si>
    <t>CUMPLE - PUNTAJE</t>
  </si>
  <si>
    <t>GERIS</t>
  </si>
  <si>
    <t>EMBRATEL S.A</t>
  </si>
  <si>
    <t>Corresponsable Tecnico del Analisis, Coordinacion, Control de Calidad y supervision en el campo de la Ingenieria Electrica, Servicios de Implementacion de redes de fibras opticas  entre las cuidades de Bauru y Sao Paulo</t>
  </si>
  <si>
    <t>199 -  216</t>
  </si>
  <si>
    <t>A folio señalado se evidencia cumplimiento</t>
  </si>
  <si>
    <t>Servicios tecnicos profesionales especializados de gestion, supervision, asesoria tecnica y administrativa para la operación de los sistemas de telecomunicaciones de Embratel</t>
  </si>
  <si>
    <t>213 - 229</t>
  </si>
  <si>
    <t>INTELIG</t>
  </si>
  <si>
    <t>Servicios de Gestion, Supervision y apoyo Tecnico Administrativo en distintos lugares del territorio nacional, según las necesidades de Intelig, Cooreponsable tecnico del analisis , coordinacion, control de calidad, supervision de obra y planeacion en el campo de la ingenieria electrica- gestion y supervision de las obras de lanzamiento de cable de fibra optica en distintos lugares del estado de sao pulo brasil</t>
  </si>
  <si>
    <t>230-257</t>
  </si>
  <si>
    <t xml:space="preserve">Servicios tecnicos profesionales especializados de gestion, supervision, asesoria tecnica y administrativa para la operación de los sistemas de telecomunicaciones de Embratel en los Estados de Sao Paulo, Rio de Janeiro, Distrito Federal y en la carretera nacional </t>
  </si>
  <si>
    <t>258-273</t>
  </si>
  <si>
    <t>HABILITAR</t>
  </si>
  <si>
    <t>PUNTAJE</t>
  </si>
  <si>
    <t xml:space="preserve">DIRECTOR GENERAL 
</t>
  </si>
  <si>
    <t>WILLIAM SEVERO CASTAÑEDA</t>
  </si>
  <si>
    <t>REQUISITOS EQUIPO DE TRABAJO</t>
  </si>
  <si>
    <t>VERIFICACIÓN DE EXPERIENCIA</t>
  </si>
  <si>
    <t>EMPRESA</t>
  </si>
  <si>
    <t>INICIO</t>
  </si>
  <si>
    <t>FIN</t>
  </si>
  <si>
    <t>MESES</t>
  </si>
  <si>
    <t>CEDULA</t>
  </si>
  <si>
    <t>TELECOM</t>
  </si>
  <si>
    <t>INGENIERO COORDINADOR DE MANTENIMIENTO</t>
  </si>
  <si>
    <t>Experiencia no se ajusta a lo reuqrido</t>
  </si>
  <si>
    <t>FORMACION ACADEMICA</t>
  </si>
  <si>
    <t>Profesional graduado en ramas de Ingeniería, Economía o Administración</t>
  </si>
  <si>
    <t>Ingeniero Electrónico</t>
  </si>
  <si>
    <t>JEFE DE ESTACION TERRENA DE CHOCOTA</t>
  </si>
  <si>
    <t>MATRICUAL PROFESIONAL O TARJETA PROFESIONAL</t>
  </si>
  <si>
    <t>Adjuntar copia de la Tarjeta Profesional</t>
  </si>
  <si>
    <t>16109, la entidad realiza la consulta de validez de la matricula profesional ante el concejo profesional nacional de Ingenierias, resultado que no reporta ninguna novedad ni sanciones</t>
  </si>
  <si>
    <t>DIRECTOR DE DIVERSAS INTERVENTORIAS</t>
  </si>
  <si>
    <t>EXPERIENCIA ESPECIFICA MINIMA</t>
  </si>
  <si>
    <t>Haber ejercido actividades como Director, Interventor, Supervisor, Coordinador o Gerente o en cargos de dirección equivalentes en cualquiera de las siguientes áreas:
*Interventoría en proyectos de diseño y/o montaje y/o puesta en funcionamiento de Sistemas de Telecomunicaciones
*Interventoría de proyectos para la prestación de servicios de telecomunicaciones
*Interventoría de proyectos para el desarrollo de actividades de telecomunicaciones para proyectos de infraestructura física en alguno de los siguientes sectores de: Gas, minas, energía, transporte, petróleo, aguas.</t>
  </si>
  <si>
    <t>CUADRO DE EXPERIENCIA</t>
  </si>
  <si>
    <t>CARTA DE COMPROMISO</t>
  </si>
  <si>
    <t>Presentación de carta de Compromiso</t>
  </si>
  <si>
    <t>OK</t>
  </si>
  <si>
    <t>NEC MEXICO</t>
  </si>
  <si>
    <t>INGENIERO CONSULTOR DE RED DE TRASMISION</t>
  </si>
  <si>
    <t>La Experiencia no se ajusta a lo requerido</t>
  </si>
  <si>
    <t xml:space="preserve">DEDICACION </t>
  </si>
  <si>
    <t>CIATEL</t>
  </si>
  <si>
    <t>DIRECTOR DE CONSULTORIAS, INTERVENTORIAS Y ASESORIAS EN TELECOMUNICACIONES</t>
  </si>
  <si>
    <t>La Experiencia no se ajusta a lo reuquerido</t>
  </si>
  <si>
    <t>FECHA DE GRADO</t>
  </si>
  <si>
    <t>CONSORCIO CONSULTORIA COLOMBIANA</t>
  </si>
  <si>
    <t>DIRECTOR TECNICO DE INTERVENTORIA</t>
  </si>
  <si>
    <t>EXPERIENCIA REPORTADA A PARTIR DE LA FECHA DE GRADO</t>
  </si>
  <si>
    <t>De conformidad con el artículo 229 del decreto ley 019 de 2012, la experiencia profesional a ser verificada y valorada será únicamente aquella obtenida a partir de la terminación y aprobación del pensum académico de educación superior, de conformidad con la certificación expedida por la respectiva institución de educación superior que deberá ser presentada junto con la Propuesta</t>
  </si>
  <si>
    <t>15-18</t>
  </si>
  <si>
    <t>HMV INGENIEROS</t>
  </si>
  <si>
    <t xml:space="preserve"> EXPERIENCIA ESPECIFICA ( AÑOS)</t>
  </si>
  <si>
    <t>EXPERIENCIA ESPECIFICA (MESES)</t>
  </si>
  <si>
    <t>DIRECTOR JURIDICO</t>
  </si>
  <si>
    <t xml:space="preserve"> HENRY TAPIERO JIMENEZ</t>
  </si>
  <si>
    <t>MINTIC</t>
  </si>
  <si>
    <t>Asesor, Secretario General</t>
  </si>
  <si>
    <t>Profesional graduado en Derecho</t>
  </si>
  <si>
    <t>Abogado</t>
  </si>
  <si>
    <t>AMERICATEL COLOMBIA</t>
  </si>
  <si>
    <t>63033, la entidad realiza la consulta de validez de la matricula profesional Concejo Superior de la Judicatura resultado que no reporta ninguna novedad ni sanciones</t>
  </si>
  <si>
    <t>ETB</t>
  </si>
  <si>
    <t>Director de asuntos regulatorios, Director de Interconexiones, Director de Negocios, Director de asuntos regulatorios</t>
  </si>
  <si>
    <t xml:space="preserve">Haber ejercido actividades de Asesor, Director, Coordinador o Gerente, o en cargos de dirección equivalentes en el área jurídica en cualquiera de los siguientes sectores:
*Telecomunicaciones
*Infraestructura física en alguno de los siguientes sectores de: Gas, minas, energía, transporte, petróleos, aguas. </t>
  </si>
  <si>
    <t>42-44</t>
  </si>
  <si>
    <t>COLOMBIA MOVIL</t>
  </si>
  <si>
    <t>Secretario General</t>
  </si>
  <si>
    <t>CARTA COMPROMISO</t>
  </si>
  <si>
    <t>Director Juridico y regulatorio</t>
  </si>
  <si>
    <t>GMCA LEGAL</t>
  </si>
  <si>
    <t>Asesor Juridico y de regulacion</t>
  </si>
  <si>
    <t>LATIN IP SAS</t>
  </si>
  <si>
    <t>EXPERIENCIA ESPECIFICA EN AÑOS</t>
  </si>
  <si>
    <t>INTERCONTINENTAL DE SEGURIDAD LTDA</t>
  </si>
  <si>
    <t>Asesoría Juridica y regulatoria en materia de telecomunicaciones en todos los temas legales requeridos para el establecimiento y operación de redes privadas de telecomunicaciones</t>
  </si>
  <si>
    <t>EXPERIENCIA ESPECIFICA EN MESES</t>
  </si>
  <si>
    <t>DIRECTOR TECNICO</t>
  </si>
  <si>
    <t>VICTOR ARBELAEZ ARISTIZABAL</t>
  </si>
  <si>
    <t>CONSORCIO GCT-PRATCO</t>
  </si>
  <si>
    <t>COORDINADOR REGIONAL DE LA INTERVENTORIA</t>
  </si>
  <si>
    <t>FORMACIÓN ACADEMICA</t>
  </si>
  <si>
    <t>Profesional graduado en ramas de la Ingeniera</t>
  </si>
  <si>
    <t>Ingeniero Electronico</t>
  </si>
  <si>
    <t>CONSULTORES REGIONALES ASOCIADOS CRA</t>
  </si>
  <si>
    <t>INGENIERO COORDINADOR</t>
  </si>
  <si>
    <t>17606, la entidad realiza la consulta de validez de la matricula profesional ante el concejo profesional nacional de Ingenierias, resultado que no reporta ninguna novedad ni sanciones</t>
  </si>
  <si>
    <r>
      <t xml:space="preserve">Haber participado ejercido actividades de </t>
    </r>
    <r>
      <rPr>
        <b/>
        <sz val="11"/>
        <rFont val="Calibri"/>
        <family val="2"/>
      </rPr>
      <t>Asesor, Director, Coordinador, supervisor, Interventor o Gerente, o en cargos de dirección equivalentes</t>
    </r>
    <r>
      <rPr>
        <sz val="11"/>
        <rFont val="Calibri"/>
        <family val="2"/>
      </rPr>
      <t xml:space="preserve">  en cualquiera de las siguientes áreas:
*Interventoría de proyectos para la prestación de servicios de telecomunicaciones.
*Interventoría de proyectos para el desarrollo de actividades de Telecomunicaciones.
Para ser tenido en cuenta dentro de las experiencias válidas reportadas, el profesional deberá poseer por lo menos un año (1) de experiencia válida en diseño y/o gestión y/o instalación, y/o puesta en funcionamiento de redes para la prestación de servicios de Telecomunicaciones.
*Haber participado en diseño y/o gestión y/o instalación, y/o puesta en funcionamiento, de redes para la prestación de servicios de Telecomunicaciones. </t>
    </r>
  </si>
  <si>
    <t>COORDINADOR DE INTERVENTORIA</t>
  </si>
  <si>
    <t>Se ajusta fecha final por cruce</t>
  </si>
  <si>
    <t>INTERVENTOR</t>
  </si>
  <si>
    <t>Traslapo</t>
  </si>
  <si>
    <t>COORDINADOR INTERVENTORIA</t>
  </si>
  <si>
    <t>TELECOM (CERTIFICADO POR EL PAR)</t>
  </si>
  <si>
    <t>NO VALIDO PORQUE NO SE CERTIFICAN LAS ACTIVIDADES, Se solicita aclración de las funciones las cuales no es posible verificar</t>
  </si>
  <si>
    <t>DIRECTOR ADMINISTRATIVO Y FINANCIERO</t>
  </si>
  <si>
    <t>MIGUEL VILLAMIL LEON</t>
  </si>
  <si>
    <t>CÉDULA</t>
  </si>
  <si>
    <t xml:space="preserve">CIATEL S.A. </t>
  </si>
  <si>
    <t>COORDINADOR FINANCIERO Y ADMINISTRATIVO</t>
  </si>
  <si>
    <t>105- 107</t>
  </si>
  <si>
    <t>Profesional  graduado en ramas de la Economía, Contaduría, Derecho, Administración o Finanzas e Ingeniería Industrial e Ingeniería Financiera</t>
  </si>
  <si>
    <t>Economista</t>
  </si>
  <si>
    <t>COORDINADO Y ASESOR FINANCIERO Y ADMON</t>
  </si>
  <si>
    <t>2480, Mediante comunicación del 22 de Noviembre de 2012 se realiza solitud aclaración  requiriendo el Certificado de vigencia a lo cual el pronente presenta respuesta mediante comunicación del 27 de Noviembre con radicado No 516179 adjuntado el Certificado del Concejo profesional de economia resultado que no reporta ninguna novedad ni sanciones</t>
  </si>
  <si>
    <t>DIRECTOR ADMON Y FINANCIERO DE LA COMPAÑÍA</t>
  </si>
  <si>
    <r>
      <t xml:space="preserve">Haber ejercido actividades de </t>
    </r>
    <r>
      <rPr>
        <b/>
        <sz val="10"/>
        <rFont val="Calibri"/>
        <family val="2"/>
      </rPr>
      <t>Asesor, Director, Coordinador o Gerente, o en cargos de dirección equivalentes</t>
    </r>
    <r>
      <rPr>
        <sz val="10"/>
        <rFont val="Calibri"/>
        <family val="2"/>
      </rPr>
      <t xml:space="preserve"> en el área administrativa y/o financiera en cualquiera de los siguientes sectores:
*Telecomunicaciones
*Infraestructura física en alguno de los siguientes sectores de: Gas, minas, energía, transporte, petróleos, aguas.Haber ejercido actividades de </t>
    </r>
    <r>
      <rPr>
        <b/>
        <sz val="10"/>
        <rFont val="Calibri"/>
        <family val="2"/>
      </rPr>
      <t>Asesor, Director, Coordinador o Gerente, o en cargos de dirección equivalentes</t>
    </r>
    <r>
      <rPr>
        <sz val="10"/>
        <rFont val="Calibri"/>
        <family val="2"/>
      </rPr>
      <t xml:space="preserve"> en el área administrativa y/o financiera en cualquiera de los siguientes sectores:
*Telecomunicaciones
*Infraestructura física en alguno de los siguientes sectores de: Gas, minas, energía, transporte, petróleos, aguas.</t>
    </r>
  </si>
  <si>
    <t>COORDINADO FINANCIERO Y ADMON</t>
  </si>
  <si>
    <t xml:space="preserve">DEDICACIÓN </t>
  </si>
  <si>
    <t xml:space="preserve"> Se ajustan fechas dado que se presenta Traslapo</t>
  </si>
  <si>
    <t xml:space="preserve">COORDINADO FINANCIERO </t>
  </si>
  <si>
    <t>TRIBUNAL DE ARBITRAMENTO LITIGIO TELECOM Y ETTEL</t>
  </si>
  <si>
    <t>PERITO</t>
  </si>
  <si>
    <t xml:space="preserve">ASETA LITIGIO ENTRE ANDINATEL S.A. Y OTECEL </t>
  </si>
  <si>
    <t>TEI CONSULTORES</t>
  </si>
  <si>
    <t>ECONOMISTA</t>
  </si>
  <si>
    <t xml:space="preserve">TELECOM </t>
  </si>
  <si>
    <t>JEFE UNIDAD TARIFAS DE LA OFIC DE PLANEACION</t>
  </si>
  <si>
    <t>PROESIONAL IV</t>
  </si>
</sst>
</file>

<file path=xl/styles.xml><?xml version="1.0" encoding="utf-8"?>
<styleSheet xmlns="http://schemas.openxmlformats.org/spreadsheetml/2006/main">
  <numFmts count="19">
    <numFmt numFmtId="164" formatCode="GENERAL"/>
    <numFmt numFmtId="165" formatCode="GENERAL"/>
    <numFmt numFmtId="166" formatCode="@"/>
    <numFmt numFmtId="167" formatCode="&quot;$ &quot;#,##0.00"/>
    <numFmt numFmtId="168" formatCode="M/D/YYYY"/>
    <numFmt numFmtId="169" formatCode="0.00"/>
    <numFmt numFmtId="170" formatCode="0.00%"/>
    <numFmt numFmtId="171" formatCode="0.000"/>
    <numFmt numFmtId="172" formatCode="#,##0"/>
    <numFmt numFmtId="173" formatCode="_(* #,##0.00_);_(* \(#,##0.00\);_(* \-??_);_(@_)"/>
    <numFmt numFmtId="174" formatCode="_(* #,##0_);_(* \(#,##0\);_(* \-??_);_(@_)"/>
    <numFmt numFmtId="175" formatCode="0.00000"/>
    <numFmt numFmtId="176" formatCode="#,##0.00"/>
    <numFmt numFmtId="177" formatCode="0%"/>
    <numFmt numFmtId="178" formatCode="[$R$-416]\ #,##0.00"/>
    <numFmt numFmtId="179" formatCode="#,##0.0000"/>
    <numFmt numFmtId="180" formatCode="[$$-540A]#,##0.00"/>
    <numFmt numFmtId="181" formatCode="[$R$-416]\ #,##0.00000"/>
    <numFmt numFmtId="182" formatCode="&quot;$ &quot;#,##0"/>
  </numFmts>
  <fonts count="33">
    <font>
      <sz val="10"/>
      <name val="Arial"/>
      <family val="2"/>
    </font>
    <font>
      <sz val="11"/>
      <color indexed="8"/>
      <name val="Calibri"/>
      <family val="2"/>
    </font>
    <font>
      <sz val="12"/>
      <color indexed="8"/>
      <name val="Calibri"/>
      <family val="2"/>
    </font>
    <font>
      <sz val="11"/>
      <color indexed="8"/>
      <name val="Times New Roman"/>
      <family val="2"/>
    </font>
    <font>
      <sz val="11"/>
      <color indexed="8"/>
      <name val="Arial Narrow"/>
      <family val="2"/>
    </font>
    <font>
      <b/>
      <sz val="11"/>
      <name val="Arial Narrow"/>
      <family val="2"/>
    </font>
    <font>
      <sz val="11"/>
      <name val="Arial Narrow"/>
      <family val="2"/>
    </font>
    <font>
      <b/>
      <u val="single"/>
      <sz val="11"/>
      <name val="Arial Narrow"/>
      <family val="2"/>
    </font>
    <font>
      <b/>
      <sz val="12"/>
      <color indexed="8"/>
      <name val="Calibri"/>
      <family val="2"/>
    </font>
    <font>
      <b/>
      <sz val="18"/>
      <color indexed="9"/>
      <name val="Arial Narrow"/>
      <family val="2"/>
    </font>
    <font>
      <b/>
      <sz val="9"/>
      <color indexed="9"/>
      <name val="Arial Narrow"/>
      <family val="2"/>
    </font>
    <font>
      <sz val="9"/>
      <color indexed="8"/>
      <name val="Arial Narrow"/>
      <family val="2"/>
    </font>
    <font>
      <b/>
      <sz val="16"/>
      <color indexed="8"/>
      <name val="Calibri"/>
      <family val="2"/>
    </font>
    <font>
      <b/>
      <sz val="14"/>
      <color indexed="8"/>
      <name val="Calibri"/>
      <family val="2"/>
    </font>
    <font>
      <b/>
      <sz val="11"/>
      <color indexed="9"/>
      <name val="Calibri"/>
      <family val="2"/>
    </font>
    <font>
      <b/>
      <sz val="11"/>
      <color indexed="8"/>
      <name val="Calibri"/>
      <family val="2"/>
    </font>
    <font>
      <i/>
      <sz val="11"/>
      <color indexed="8"/>
      <name val="Calibri"/>
      <family val="2"/>
    </font>
    <font>
      <b/>
      <i/>
      <sz val="11"/>
      <color indexed="8"/>
      <name val="Calibri"/>
      <family val="2"/>
    </font>
    <font>
      <sz val="9"/>
      <color indexed="8"/>
      <name val="Calibri"/>
      <family val="2"/>
    </font>
    <font>
      <sz val="10"/>
      <color indexed="8"/>
      <name val="Calibri"/>
      <family val="2"/>
    </font>
    <font>
      <sz val="9"/>
      <color indexed="8"/>
      <name val="Tahoma"/>
      <family val="2"/>
    </font>
    <font>
      <b/>
      <sz val="10"/>
      <color indexed="8"/>
      <name val="Calibri"/>
      <family val="2"/>
    </font>
    <font>
      <b/>
      <sz val="18"/>
      <color indexed="8"/>
      <name val="Calibri"/>
      <family val="2"/>
    </font>
    <font>
      <sz val="11"/>
      <name val="Calibri"/>
      <family val="2"/>
    </font>
    <font>
      <b/>
      <sz val="9"/>
      <name val="Calibri"/>
      <family val="2"/>
    </font>
    <font>
      <sz val="10"/>
      <name val="Calibri"/>
      <family val="2"/>
    </font>
    <font>
      <sz val="9"/>
      <name val="Calibri"/>
      <family val="2"/>
    </font>
    <font>
      <sz val="9"/>
      <name val="Arial"/>
      <family val="2"/>
    </font>
    <font>
      <b/>
      <sz val="11"/>
      <name val="Calibri"/>
      <family val="2"/>
    </font>
    <font>
      <b/>
      <sz val="10"/>
      <name val="Calibri"/>
      <family val="2"/>
    </font>
    <font>
      <b/>
      <sz val="14"/>
      <name val="Calibri"/>
      <family val="2"/>
    </font>
    <font>
      <b/>
      <sz val="11"/>
      <color indexed="10"/>
      <name val="Calibri"/>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indexed="31"/>
        <bgColor indexed="64"/>
      </patternFill>
    </fill>
    <fill>
      <patternFill patternType="solid">
        <fgColor indexed="30"/>
        <bgColor indexed="64"/>
      </patternFill>
    </fill>
    <fill>
      <patternFill patternType="solid">
        <fgColor indexed="44"/>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1"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xf numFmtId="164" fontId="2" fillId="0" borderId="0">
      <alignment/>
      <protection/>
    </xf>
    <xf numFmtId="164" fontId="3" fillId="0" borderId="0">
      <alignment/>
      <protection/>
    </xf>
    <xf numFmtId="164" fontId="1" fillId="0" borderId="0">
      <alignment/>
      <protection/>
    </xf>
  </cellStyleXfs>
  <cellXfs count="235">
    <xf numFmtId="164" fontId="0" fillId="0" borderId="0" xfId="0" applyAlignment="1">
      <alignment/>
    </xf>
    <xf numFmtId="164" fontId="4" fillId="0" borderId="0" xfId="20" applyFont="1" applyFill="1" applyAlignment="1">
      <alignment horizontal="center" vertical="center" wrapText="1"/>
      <protection/>
    </xf>
    <xf numFmtId="166" fontId="4" fillId="0" borderId="0" xfId="20" applyNumberFormat="1" applyFont="1" applyFill="1" applyAlignment="1">
      <alignment horizontal="center" vertical="center" wrapText="1"/>
      <protection/>
    </xf>
    <xf numFmtId="164" fontId="5" fillId="0" borderId="1" xfId="20" applyFont="1" applyFill="1" applyBorder="1" applyAlignment="1">
      <alignment horizontal="center" vertical="center" wrapText="1"/>
      <protection/>
    </xf>
    <xf numFmtId="166" fontId="5" fillId="0" borderId="1" xfId="20" applyNumberFormat="1" applyFont="1" applyFill="1" applyBorder="1" applyAlignment="1">
      <alignment horizontal="center" vertical="center" wrapText="1"/>
      <protection/>
    </xf>
    <xf numFmtId="164" fontId="6" fillId="0" borderId="1" xfId="20" applyFont="1" applyFill="1" applyBorder="1" applyAlignment="1">
      <alignment horizontal="center" vertical="center" wrapText="1"/>
      <protection/>
    </xf>
    <xf numFmtId="166" fontId="6" fillId="0" borderId="1" xfId="20" applyNumberFormat="1" applyFont="1" applyFill="1" applyBorder="1" applyAlignment="1">
      <alignment horizontal="center" vertical="center" wrapText="1"/>
      <protection/>
    </xf>
    <xf numFmtId="164" fontId="7"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6" fillId="0" borderId="2" xfId="20" applyFont="1" applyFill="1" applyBorder="1" applyAlignment="1">
      <alignment horizontal="center" vertical="center" wrapText="1"/>
      <protection/>
    </xf>
    <xf numFmtId="164" fontId="6" fillId="0" borderId="3" xfId="20" applyFont="1" applyFill="1" applyBorder="1" applyAlignment="1">
      <alignment horizontal="center" vertical="center" wrapText="1"/>
      <protection/>
    </xf>
    <xf numFmtId="166" fontId="6" fillId="0" borderId="3" xfId="20" applyNumberFormat="1" applyFont="1" applyFill="1" applyBorder="1" applyAlignment="1">
      <alignment horizontal="center" vertical="center" wrapText="1"/>
      <protection/>
    </xf>
    <xf numFmtId="164" fontId="6" fillId="0" borderId="4" xfId="20" applyFont="1" applyFill="1" applyBorder="1" applyAlignment="1">
      <alignment horizontal="center" vertical="center" wrapText="1"/>
      <protection/>
    </xf>
    <xf numFmtId="164" fontId="4" fillId="0" borderId="0" xfId="20" applyFont="1" applyFill="1">
      <alignment/>
      <protection/>
    </xf>
    <xf numFmtId="164" fontId="2" fillId="0" borderId="0" xfId="22">
      <alignment/>
      <protection/>
    </xf>
    <xf numFmtId="164" fontId="2" fillId="0" borderId="0" xfId="22" applyAlignment="1">
      <alignment horizontal="center"/>
      <protection/>
    </xf>
    <xf numFmtId="164" fontId="2" fillId="0" borderId="0" xfId="22" applyAlignment="1">
      <alignment horizontal="center" vertical="center"/>
      <protection/>
    </xf>
    <xf numFmtId="164" fontId="8" fillId="3" borderId="5" xfId="22" applyFont="1" applyFill="1" applyBorder="1" applyAlignment="1">
      <alignment horizontal="center"/>
      <protection/>
    </xf>
    <xf numFmtId="164" fontId="2" fillId="0" borderId="6" xfId="22" applyBorder="1" applyAlignment="1">
      <alignment horizontal="center"/>
      <protection/>
    </xf>
    <xf numFmtId="164" fontId="8" fillId="0" borderId="6" xfId="22" applyFont="1" applyBorder="1" applyAlignment="1">
      <alignment horizontal="center" vertical="center"/>
      <protection/>
    </xf>
    <xf numFmtId="164" fontId="2" fillId="0" borderId="7" xfId="22" applyFont="1" applyBorder="1" applyAlignment="1">
      <alignment wrapText="1"/>
      <protection/>
    </xf>
    <xf numFmtId="164" fontId="2" fillId="0" borderId="1" xfId="22" applyFont="1" applyBorder="1" applyAlignment="1">
      <alignment horizontal="center"/>
      <protection/>
    </xf>
    <xf numFmtId="164" fontId="2" fillId="0" borderId="1" xfId="22" applyBorder="1" applyAlignment="1">
      <alignment horizontal="center" vertical="center"/>
      <protection/>
    </xf>
    <xf numFmtId="164" fontId="8" fillId="0" borderId="1" xfId="22" applyFont="1" applyBorder="1" applyAlignment="1">
      <alignment horizontal="center" vertical="center"/>
      <protection/>
    </xf>
    <xf numFmtId="164" fontId="2" fillId="0" borderId="1" xfId="22" applyFont="1" applyBorder="1" applyAlignment="1">
      <alignment horizontal="center" vertical="center" wrapText="1"/>
      <protection/>
    </xf>
    <xf numFmtId="164" fontId="2" fillId="0" borderId="7" xfId="22" applyFont="1" applyBorder="1">
      <alignment/>
      <protection/>
    </xf>
    <xf numFmtId="164" fontId="2" fillId="0" borderId="8" xfId="22" applyFont="1" applyBorder="1">
      <alignment/>
      <protection/>
    </xf>
    <xf numFmtId="166" fontId="2" fillId="0" borderId="0" xfId="22" applyNumberFormat="1">
      <alignment/>
      <protection/>
    </xf>
    <xf numFmtId="166" fontId="2" fillId="0" borderId="9" xfId="22" applyNumberFormat="1" applyFont="1" applyBorder="1" applyAlignment="1">
      <alignment vertical="center" wrapText="1"/>
      <protection/>
    </xf>
    <xf numFmtId="166" fontId="2" fillId="0" borderId="9" xfId="22" applyNumberFormat="1" applyFont="1" applyBorder="1" applyAlignment="1">
      <alignment wrapText="1"/>
      <protection/>
    </xf>
    <xf numFmtId="167" fontId="2" fillId="0" borderId="0" xfId="22" applyNumberFormat="1">
      <alignment/>
      <protection/>
    </xf>
    <xf numFmtId="166" fontId="2" fillId="0" borderId="9" xfId="22" applyNumberFormat="1" applyFont="1" applyBorder="1" applyAlignment="1">
      <alignment horizontal="left" vertical="center" wrapText="1"/>
      <protection/>
    </xf>
    <xf numFmtId="166" fontId="2" fillId="0" borderId="10" xfId="22" applyNumberFormat="1" applyFont="1" applyBorder="1" applyAlignment="1">
      <alignment wrapText="1"/>
      <protection/>
    </xf>
    <xf numFmtId="167" fontId="2" fillId="0" borderId="7" xfId="22" applyNumberFormat="1" applyFont="1" applyBorder="1">
      <alignment/>
      <protection/>
    </xf>
    <xf numFmtId="167" fontId="2" fillId="0" borderId="1" xfId="22" applyNumberFormat="1" applyBorder="1" applyAlignment="1">
      <alignment horizontal="center"/>
      <protection/>
    </xf>
    <xf numFmtId="168" fontId="2" fillId="0" borderId="9" xfId="22" applyNumberFormat="1" applyFont="1" applyBorder="1">
      <alignment/>
      <protection/>
    </xf>
    <xf numFmtId="168" fontId="2" fillId="0" borderId="1" xfId="22" applyNumberFormat="1" applyBorder="1" applyAlignment="1">
      <alignment horizontal="center"/>
      <protection/>
    </xf>
    <xf numFmtId="168" fontId="2" fillId="0" borderId="10" xfId="22" applyNumberFormat="1" applyFont="1" applyBorder="1" applyAlignment="1">
      <alignment horizontal="left" vertical="center"/>
      <protection/>
    </xf>
    <xf numFmtId="168" fontId="2" fillId="0" borderId="1" xfId="22" applyNumberFormat="1" applyBorder="1" applyAlignment="1">
      <alignment horizontal="center" vertical="center"/>
      <protection/>
    </xf>
    <xf numFmtId="164" fontId="2" fillId="0" borderId="1" xfId="22" applyFont="1" applyBorder="1" applyAlignment="1">
      <alignment horizontal="left" vertical="center"/>
      <protection/>
    </xf>
    <xf numFmtId="166" fontId="2" fillId="0" borderId="8" xfId="22" applyNumberFormat="1" applyFont="1" applyBorder="1">
      <alignment/>
      <protection/>
    </xf>
    <xf numFmtId="166" fontId="2" fillId="0" borderId="1" xfId="22" applyNumberFormat="1" applyBorder="1" applyAlignment="1">
      <alignment horizontal="center"/>
      <protection/>
    </xf>
    <xf numFmtId="166" fontId="2" fillId="0" borderId="1" xfId="22" applyNumberFormat="1" applyBorder="1" applyAlignment="1">
      <alignment horizontal="center" vertical="center"/>
      <protection/>
    </xf>
    <xf numFmtId="166" fontId="2" fillId="0" borderId="9" xfId="22" applyNumberFormat="1" applyFont="1" applyBorder="1">
      <alignment/>
      <protection/>
    </xf>
    <xf numFmtId="166" fontId="2" fillId="0" borderId="10" xfId="22" applyNumberFormat="1" applyFont="1" applyBorder="1">
      <alignment/>
      <protection/>
    </xf>
    <xf numFmtId="164" fontId="2" fillId="0" borderId="9" xfId="22" applyFont="1" applyBorder="1">
      <alignment/>
      <protection/>
    </xf>
    <xf numFmtId="168" fontId="2" fillId="0" borderId="0" xfId="22" applyNumberFormat="1">
      <alignment/>
      <protection/>
    </xf>
    <xf numFmtId="166" fontId="2" fillId="0" borderId="11" xfId="22" applyNumberFormat="1" applyFont="1" applyFill="1" applyBorder="1">
      <alignment/>
      <protection/>
    </xf>
    <xf numFmtId="164" fontId="2" fillId="0" borderId="12" xfId="22" applyBorder="1" applyAlignment="1">
      <alignment horizontal="center" vertical="center"/>
      <protection/>
    </xf>
    <xf numFmtId="169" fontId="2" fillId="0" borderId="0" xfId="22" applyNumberFormat="1">
      <alignment/>
      <protection/>
    </xf>
    <xf numFmtId="168" fontId="2" fillId="0" borderId="0" xfId="22" applyNumberFormat="1" applyAlignment="1">
      <alignment horizontal="left" vertical="center"/>
      <protection/>
    </xf>
    <xf numFmtId="164" fontId="4" fillId="0" borderId="0" xfId="23" applyFont="1" applyAlignment="1">
      <alignment horizontal="left" vertical="center" wrapText="1"/>
      <protection/>
    </xf>
    <xf numFmtId="164" fontId="4" fillId="0" borderId="0" xfId="23" applyFont="1" applyAlignment="1">
      <alignment horizontal="center" vertical="center" wrapText="1"/>
      <protection/>
    </xf>
    <xf numFmtId="164" fontId="4" fillId="0" borderId="0" xfId="23" applyFont="1" applyAlignment="1">
      <alignment horizontal="center" vertical="center"/>
      <protection/>
    </xf>
    <xf numFmtId="164" fontId="4" fillId="0" borderId="0" xfId="23" applyFont="1">
      <alignment/>
      <protection/>
    </xf>
    <xf numFmtId="164" fontId="9" fillId="4" borderId="13" xfId="23" applyFont="1" applyFill="1" applyBorder="1" applyAlignment="1">
      <alignment horizontal="center" vertical="center" wrapText="1"/>
      <protection/>
    </xf>
    <xf numFmtId="164" fontId="10" fillId="4" borderId="1" xfId="23" applyFont="1" applyFill="1" applyBorder="1" applyAlignment="1">
      <alignment horizontal="left" vertical="center" wrapText="1"/>
      <protection/>
    </xf>
    <xf numFmtId="164" fontId="10" fillId="4" borderId="1" xfId="23" applyFont="1" applyFill="1" applyBorder="1" applyAlignment="1">
      <alignment horizontal="center" vertical="center" wrapText="1"/>
      <protection/>
    </xf>
    <xf numFmtId="164" fontId="4" fillId="0" borderId="1" xfId="23" applyNumberFormat="1" applyFont="1" applyBorder="1" applyAlignment="1">
      <alignment horizontal="left" vertical="center" wrapText="1"/>
      <protection/>
    </xf>
    <xf numFmtId="164" fontId="11" fillId="0" borderId="1" xfId="23" applyFont="1" applyFill="1" applyBorder="1" applyAlignment="1">
      <alignment horizontal="center" vertical="center" wrapText="1"/>
      <protection/>
    </xf>
    <xf numFmtId="164" fontId="11" fillId="0" borderId="1" xfId="23" applyFont="1" applyFill="1" applyBorder="1" applyAlignment="1">
      <alignment horizontal="center" vertical="center"/>
      <protection/>
    </xf>
    <xf numFmtId="164" fontId="4" fillId="0" borderId="1" xfId="23" applyFont="1" applyBorder="1" applyAlignment="1">
      <alignment horizontal="center" vertical="center"/>
      <protection/>
    </xf>
    <xf numFmtId="164" fontId="4" fillId="0" borderId="1" xfId="23" applyFont="1" applyBorder="1" applyAlignment="1">
      <alignment horizontal="left" vertical="center" wrapText="1"/>
      <protection/>
    </xf>
    <xf numFmtId="170" fontId="11" fillId="0" borderId="1" xfId="23" applyNumberFormat="1" applyFont="1" applyFill="1" applyBorder="1" applyAlignment="1">
      <alignment horizontal="center" vertical="center"/>
      <protection/>
    </xf>
    <xf numFmtId="171" fontId="11" fillId="0" borderId="1" xfId="23" applyNumberFormat="1" applyFont="1" applyFill="1" applyBorder="1" applyAlignment="1">
      <alignment horizontal="center" vertical="center"/>
      <protection/>
    </xf>
    <xf numFmtId="172" fontId="11" fillId="0" borderId="1" xfId="23" applyNumberFormat="1" applyFont="1" applyFill="1" applyBorder="1" applyAlignment="1">
      <alignment horizontal="center" vertical="center"/>
      <protection/>
    </xf>
    <xf numFmtId="164" fontId="1" fillId="0" borderId="0" xfId="24">
      <alignment/>
      <protection/>
    </xf>
    <xf numFmtId="164" fontId="12" fillId="0" borderId="0" xfId="24" applyFont="1" applyBorder="1" applyAlignment="1">
      <alignment horizontal="center" vertical="center"/>
      <protection/>
    </xf>
    <xf numFmtId="164" fontId="12" fillId="0" borderId="0" xfId="24" applyFont="1" applyBorder="1" applyAlignment="1">
      <alignment horizontal="right" vertical="center"/>
      <protection/>
    </xf>
    <xf numFmtId="164" fontId="1" fillId="5" borderId="0" xfId="24" applyFont="1" applyFill="1" applyBorder="1" applyAlignment="1">
      <alignment horizontal="left" vertical="center"/>
      <protection/>
    </xf>
    <xf numFmtId="164" fontId="13" fillId="0" borderId="0" xfId="24" applyFont="1" applyBorder="1" applyAlignment="1">
      <alignment horizontal="right" vertical="center"/>
      <protection/>
    </xf>
    <xf numFmtId="164" fontId="1" fillId="5" borderId="0" xfId="24" applyFont="1" applyFill="1" applyBorder="1" applyAlignment="1">
      <alignment vertical="center"/>
      <protection/>
    </xf>
    <xf numFmtId="164" fontId="1" fillId="0" borderId="0" xfId="24" applyFill="1">
      <alignment/>
      <protection/>
    </xf>
    <xf numFmtId="164" fontId="13" fillId="0" borderId="0" xfId="24" applyFont="1" applyFill="1" applyAlignment="1">
      <alignment horizontal="right" vertical="center"/>
      <protection/>
    </xf>
    <xf numFmtId="164" fontId="1" fillId="0" borderId="0" xfId="24" applyFill="1" applyAlignment="1">
      <alignment vertical="center"/>
      <protection/>
    </xf>
    <xf numFmtId="164" fontId="1" fillId="0" borderId="0" xfId="24" applyFill="1" applyBorder="1" applyAlignment="1">
      <alignment vertical="center"/>
      <protection/>
    </xf>
    <xf numFmtId="164" fontId="12" fillId="3" borderId="0" xfId="24" applyFont="1" applyFill="1" applyBorder="1" applyAlignment="1">
      <alignment horizontal="center" vertical="center" wrapText="1"/>
      <protection/>
    </xf>
    <xf numFmtId="164" fontId="14" fillId="6" borderId="1" xfId="24" applyFont="1" applyFill="1" applyBorder="1" applyAlignment="1">
      <alignment horizontal="center" vertical="center"/>
      <protection/>
    </xf>
    <xf numFmtId="164" fontId="14" fillId="6" borderId="1" xfId="24" applyFont="1" applyFill="1" applyBorder="1" applyAlignment="1">
      <alignment horizontal="center" vertical="center" wrapText="1"/>
      <protection/>
    </xf>
    <xf numFmtId="164" fontId="15" fillId="0" borderId="1" xfId="24" applyFont="1" applyBorder="1" applyAlignment="1">
      <alignment vertical="center"/>
      <protection/>
    </xf>
    <xf numFmtId="164" fontId="1" fillId="0" borderId="1" xfId="24" applyFont="1" applyBorder="1" applyAlignment="1">
      <alignment vertical="center" wrapText="1"/>
      <protection/>
    </xf>
    <xf numFmtId="164" fontId="1" fillId="0" borderId="1" xfId="24" applyBorder="1" applyAlignment="1">
      <alignment vertical="center"/>
      <protection/>
    </xf>
    <xf numFmtId="164" fontId="1" fillId="5" borderId="1" xfId="24" applyFont="1" applyFill="1" applyBorder="1" applyAlignment="1">
      <alignment vertical="center"/>
      <protection/>
    </xf>
    <xf numFmtId="174" fontId="1" fillId="0" borderId="1" xfId="15" applyNumberFormat="1" applyFont="1" applyFill="1" applyBorder="1" applyAlignment="1" applyProtection="1">
      <alignment vertical="center"/>
      <protection/>
    </xf>
    <xf numFmtId="175" fontId="1" fillId="5" borderId="1" xfId="24" applyNumberFormat="1" applyFill="1" applyBorder="1" applyAlignment="1">
      <alignment vertical="center"/>
      <protection/>
    </xf>
    <xf numFmtId="164" fontId="16" fillId="0" borderId="1" xfId="24" applyFont="1" applyBorder="1" applyAlignment="1">
      <alignment horizontal="left" vertical="center" indent="1"/>
      <protection/>
    </xf>
    <xf numFmtId="173" fontId="1" fillId="0" borderId="1" xfId="15" applyFont="1" applyFill="1" applyBorder="1" applyAlignment="1" applyProtection="1">
      <alignment vertical="center"/>
      <protection/>
    </xf>
    <xf numFmtId="176" fontId="1" fillId="5" borderId="1" xfId="24" applyNumberFormat="1" applyFill="1" applyBorder="1" applyAlignment="1">
      <alignment vertical="center"/>
      <protection/>
    </xf>
    <xf numFmtId="172" fontId="1" fillId="5" borderId="1" xfId="24" applyNumberFormat="1" applyFill="1" applyBorder="1" applyAlignment="1">
      <alignment vertical="center"/>
      <protection/>
    </xf>
    <xf numFmtId="164" fontId="1" fillId="0" borderId="0" xfId="24" applyFill="1" applyBorder="1">
      <alignment/>
      <protection/>
    </xf>
    <xf numFmtId="164" fontId="16" fillId="0" borderId="0" xfId="24" applyFont="1" applyFill="1" applyBorder="1" applyAlignment="1">
      <alignment horizontal="left" vertical="center" indent="1"/>
      <protection/>
    </xf>
    <xf numFmtId="164" fontId="1" fillId="0" borderId="0" xfId="24" applyFill="1" applyBorder="1" applyAlignment="1">
      <alignment vertical="center" wrapText="1"/>
      <protection/>
    </xf>
    <xf numFmtId="174" fontId="1" fillId="0" borderId="0" xfId="15" applyNumberFormat="1" applyFont="1" applyFill="1" applyBorder="1" applyAlignment="1" applyProtection="1">
      <alignment vertical="center"/>
      <protection/>
    </xf>
    <xf numFmtId="172" fontId="1" fillId="0" borderId="0" xfId="24" applyNumberFormat="1" applyFill="1" applyBorder="1" applyAlignment="1">
      <alignment vertical="center"/>
      <protection/>
    </xf>
    <xf numFmtId="164" fontId="17" fillId="0" borderId="1" xfId="24" applyFont="1" applyFill="1" applyBorder="1" applyAlignment="1">
      <alignment horizontal="left" vertical="center" indent="1"/>
      <protection/>
    </xf>
    <xf numFmtId="164" fontId="1" fillId="0" borderId="1" xfId="24" applyFont="1" applyBorder="1" applyAlignment="1">
      <alignment vertical="center"/>
      <protection/>
    </xf>
    <xf numFmtId="164" fontId="15" fillId="0" borderId="1" xfId="24" applyFont="1" applyBorder="1" applyAlignment="1">
      <alignment horizontal="center" vertical="center"/>
      <protection/>
    </xf>
    <xf numFmtId="169" fontId="1" fillId="5" borderId="1" xfId="24" applyNumberFormat="1" applyFill="1" applyBorder="1" applyAlignment="1">
      <alignment vertical="center"/>
      <protection/>
    </xf>
    <xf numFmtId="164" fontId="18" fillId="0" borderId="0" xfId="24" applyFont="1" applyAlignment="1">
      <alignment wrapText="1"/>
      <protection/>
    </xf>
    <xf numFmtId="164" fontId="13" fillId="0" borderId="0" xfId="24" applyFont="1" applyBorder="1" applyAlignment="1">
      <alignment horizontal="center" vertical="center"/>
      <protection/>
    </xf>
    <xf numFmtId="164" fontId="12" fillId="0" borderId="0" xfId="24" applyFont="1" applyAlignment="1">
      <alignment vertical="center"/>
      <protection/>
    </xf>
    <xf numFmtId="164" fontId="1" fillId="0" borderId="0" xfId="24" applyFont="1" applyBorder="1" applyAlignment="1">
      <alignment horizontal="left" vertical="center"/>
      <protection/>
    </xf>
    <xf numFmtId="164" fontId="1" fillId="0" borderId="0" xfId="24" applyAlignment="1">
      <alignment/>
      <protection/>
    </xf>
    <xf numFmtId="164" fontId="1" fillId="0" borderId="0" xfId="24" applyBorder="1" applyAlignment="1">
      <alignment horizontal="left" vertical="center"/>
      <protection/>
    </xf>
    <xf numFmtId="164" fontId="13" fillId="0" borderId="0" xfId="24" applyFont="1" applyAlignment="1">
      <alignment horizontal="right" vertical="center"/>
      <protection/>
    </xf>
    <xf numFmtId="164" fontId="1" fillId="0" borderId="0" xfId="24" applyAlignment="1">
      <alignment horizontal="center"/>
      <protection/>
    </xf>
    <xf numFmtId="164" fontId="14" fillId="6" borderId="1" xfId="24" applyFont="1" applyFill="1" applyBorder="1" applyAlignment="1">
      <alignment horizontal="center"/>
      <protection/>
    </xf>
    <xf numFmtId="164" fontId="19" fillId="0" borderId="1" xfId="24" applyFont="1" applyBorder="1" applyAlignment="1">
      <alignment horizontal="left" vertical="center" wrapText="1"/>
      <protection/>
    </xf>
    <xf numFmtId="164" fontId="19" fillId="0" borderId="1" xfId="24" applyFont="1" applyBorder="1" applyAlignment="1">
      <alignment horizontal="center" vertical="center" wrapText="1"/>
      <protection/>
    </xf>
    <xf numFmtId="164" fontId="19" fillId="0" borderId="1" xfId="24" applyFont="1" applyBorder="1" applyAlignment="1">
      <alignment horizontal="center" vertical="center"/>
      <protection/>
    </xf>
    <xf numFmtId="164" fontId="19" fillId="0" borderId="1" xfId="24" applyFont="1" applyBorder="1" applyAlignment="1">
      <alignment vertical="center" wrapText="1"/>
      <protection/>
    </xf>
    <xf numFmtId="164" fontId="19" fillId="0" borderId="1" xfId="24" applyFont="1" applyFill="1" applyBorder="1" applyAlignment="1">
      <alignment horizontal="left" vertical="center" wrapText="1"/>
      <protection/>
    </xf>
    <xf numFmtId="164" fontId="19" fillId="0" borderId="1" xfId="24" applyFont="1" applyFill="1" applyBorder="1" applyAlignment="1">
      <alignment horizontal="center" vertical="center" wrapText="1"/>
      <protection/>
    </xf>
    <xf numFmtId="164" fontId="19" fillId="0" borderId="1" xfId="24" applyFont="1" applyFill="1" applyBorder="1" applyAlignment="1">
      <alignment vertical="center" wrapText="1"/>
      <protection/>
    </xf>
    <xf numFmtId="164" fontId="1" fillId="0" borderId="0" xfId="24" applyAlignment="1">
      <alignment vertical="center" wrapText="1"/>
      <protection/>
    </xf>
    <xf numFmtId="164" fontId="1" fillId="0" borderId="1" xfId="24" applyFont="1" applyBorder="1" applyAlignment="1">
      <alignment horizontal="left" vertical="center" wrapText="1"/>
      <protection/>
    </xf>
    <xf numFmtId="164" fontId="19" fillId="0" borderId="1" xfId="24" applyFont="1" applyFill="1" applyBorder="1" applyAlignment="1">
      <alignment horizontal="center" vertical="center"/>
      <protection/>
    </xf>
    <xf numFmtId="164" fontId="1" fillId="0" borderId="0" xfId="24" applyAlignment="1">
      <alignment wrapText="1"/>
      <protection/>
    </xf>
    <xf numFmtId="164" fontId="14" fillId="6" borderId="1" xfId="24" applyFont="1" applyFill="1" applyBorder="1" applyAlignment="1">
      <alignment vertical="center" wrapText="1"/>
      <protection/>
    </xf>
    <xf numFmtId="164" fontId="1" fillId="0" borderId="1" xfId="24" applyFont="1" applyBorder="1" applyAlignment="1">
      <alignment horizontal="justify" vertical="center" wrapText="1"/>
      <protection/>
    </xf>
    <xf numFmtId="164" fontId="1" fillId="0" borderId="0" xfId="24" applyAlignment="1">
      <alignment vertical="center"/>
      <protection/>
    </xf>
    <xf numFmtId="164" fontId="8" fillId="0" borderId="0" xfId="24" applyFont="1" applyBorder="1" applyAlignment="1">
      <alignment horizontal="right" vertical="center"/>
      <protection/>
    </xf>
    <xf numFmtId="164" fontId="1" fillId="0" borderId="0" xfId="24" applyFont="1" applyFill="1" applyBorder="1" applyAlignment="1">
      <alignment horizontal="left" vertical="center"/>
      <protection/>
    </xf>
    <xf numFmtId="164" fontId="1" fillId="0" borderId="0" xfId="24" applyAlignment="1">
      <alignment horizontal="left" vertical="center"/>
      <protection/>
    </xf>
    <xf numFmtId="164" fontId="2" fillId="0" borderId="0" xfId="24" applyFont="1" applyAlignment="1">
      <alignment horizontal="right" vertical="center"/>
      <protection/>
    </xf>
    <xf numFmtId="168" fontId="19" fillId="0" borderId="0" xfId="24" applyNumberFormat="1" applyFont="1" applyBorder="1" applyAlignment="1">
      <alignment horizontal="center" vertical="center"/>
      <protection/>
    </xf>
    <xf numFmtId="168" fontId="2" fillId="0" borderId="0" xfId="24" applyNumberFormat="1" applyFont="1" applyBorder="1" applyAlignment="1">
      <alignment horizontal="center" vertical="center"/>
      <protection/>
    </xf>
    <xf numFmtId="164" fontId="21" fillId="0" borderId="0" xfId="24" applyFont="1" applyFill="1" applyBorder="1" applyAlignment="1">
      <alignment horizontal="center" vertical="center" wrapText="1"/>
      <protection/>
    </xf>
    <xf numFmtId="164" fontId="8" fillId="0" borderId="0" xfId="24" applyFont="1" applyAlignment="1">
      <alignment horizontal="right" vertical="center"/>
      <protection/>
    </xf>
    <xf numFmtId="172" fontId="19" fillId="0" borderId="0" xfId="24" applyNumberFormat="1" applyFont="1" applyFill="1" applyBorder="1" applyAlignment="1">
      <alignment horizontal="center" vertical="center" wrapText="1"/>
      <protection/>
    </xf>
    <xf numFmtId="172" fontId="18" fillId="0" borderId="0" xfId="24" applyNumberFormat="1" applyFont="1" applyFill="1" applyBorder="1" applyAlignment="1">
      <alignment horizontal="center" vertical="center"/>
      <protection/>
    </xf>
    <xf numFmtId="164" fontId="1" fillId="0" borderId="0" xfId="24" applyAlignment="1">
      <alignment horizontal="center" vertical="center"/>
      <protection/>
    </xf>
    <xf numFmtId="164" fontId="1" fillId="7" borderId="1" xfId="24" applyFill="1" applyBorder="1" applyAlignment="1">
      <alignment horizontal="center" vertical="center"/>
      <protection/>
    </xf>
    <xf numFmtId="164" fontId="22" fillId="7" borderId="1" xfId="24" applyFont="1" applyFill="1" applyBorder="1" applyAlignment="1">
      <alignment horizontal="center" vertical="center"/>
      <protection/>
    </xf>
    <xf numFmtId="164" fontId="15" fillId="7" borderId="1" xfId="24" applyFont="1" applyFill="1" applyBorder="1" applyAlignment="1">
      <alignment horizontal="center" vertical="center"/>
      <protection/>
    </xf>
    <xf numFmtId="164" fontId="15" fillId="7" borderId="1" xfId="24" applyFont="1" applyFill="1" applyBorder="1" applyAlignment="1">
      <alignment horizontal="center" vertical="center" wrapText="1"/>
      <protection/>
    </xf>
    <xf numFmtId="164" fontId="23" fillId="0" borderId="1" xfId="24" applyFont="1" applyFill="1" applyBorder="1" applyAlignment="1">
      <alignment horizontal="center" vertical="center"/>
      <protection/>
    </xf>
    <xf numFmtId="164" fontId="23" fillId="0" borderId="0" xfId="24" applyFont="1" applyFill="1" applyAlignment="1">
      <alignment horizontal="center" vertical="center" wrapText="1"/>
      <protection/>
    </xf>
    <xf numFmtId="164" fontId="24" fillId="0" borderId="1" xfId="24" applyFont="1" applyFill="1" applyBorder="1" applyAlignment="1">
      <alignment horizontal="center" vertical="center" wrapText="1"/>
      <protection/>
    </xf>
    <xf numFmtId="164" fontId="25" fillId="0" borderId="1" xfId="24" applyFont="1" applyFill="1" applyBorder="1" applyAlignment="1">
      <alignment horizontal="justify" vertical="center" wrapText="1"/>
      <protection/>
    </xf>
    <xf numFmtId="177" fontId="26" fillId="0" borderId="1" xfId="24" applyNumberFormat="1" applyFont="1" applyFill="1" applyBorder="1" applyAlignment="1">
      <alignment horizontal="center" vertical="center"/>
      <protection/>
    </xf>
    <xf numFmtId="168" fontId="26" fillId="0" borderId="1" xfId="24" applyNumberFormat="1" applyFont="1" applyFill="1" applyBorder="1" applyAlignment="1">
      <alignment horizontal="center" vertical="center"/>
      <protection/>
    </xf>
    <xf numFmtId="172" fontId="26" fillId="0" borderId="1" xfId="24" applyNumberFormat="1" applyFont="1" applyFill="1" applyBorder="1" applyAlignment="1">
      <alignment horizontal="center" vertical="center"/>
      <protection/>
    </xf>
    <xf numFmtId="164" fontId="26" fillId="0" borderId="1" xfId="24" applyFont="1" applyFill="1" applyBorder="1" applyAlignment="1">
      <alignment horizontal="center" vertical="center"/>
      <protection/>
    </xf>
    <xf numFmtId="178" fontId="26" fillId="0" borderId="1" xfId="24" applyNumberFormat="1" applyFont="1" applyFill="1" applyBorder="1" applyAlignment="1">
      <alignment horizontal="center" vertical="center"/>
      <protection/>
    </xf>
    <xf numFmtId="179" fontId="27" fillId="0" borderId="1" xfId="24" applyNumberFormat="1" applyFont="1" applyFill="1" applyBorder="1" applyAlignment="1">
      <alignment horizontal="center" vertical="center"/>
      <protection/>
    </xf>
    <xf numFmtId="180" fontId="26" fillId="0" borderId="1" xfId="24" applyNumberFormat="1" applyFont="1" applyFill="1" applyBorder="1" applyAlignment="1">
      <alignment horizontal="center" vertical="center"/>
      <protection/>
    </xf>
    <xf numFmtId="176" fontId="26" fillId="0" borderId="1" xfId="24" applyNumberFormat="1" applyFont="1" applyFill="1" applyBorder="1" applyAlignment="1">
      <alignment horizontal="center" vertical="center"/>
      <protection/>
    </xf>
    <xf numFmtId="164" fontId="26" fillId="0" borderId="1" xfId="24" applyFont="1" applyFill="1" applyBorder="1" applyAlignment="1">
      <alignment horizontal="justify" vertical="center" wrapText="1"/>
      <protection/>
    </xf>
    <xf numFmtId="164" fontId="23" fillId="0" borderId="1" xfId="24" applyFont="1" applyFill="1" applyBorder="1" applyAlignment="1">
      <alignment horizontal="center" vertical="center" wrapText="1"/>
      <protection/>
    </xf>
    <xf numFmtId="168" fontId="25" fillId="0" borderId="1" xfId="24" applyNumberFormat="1" applyFont="1" applyFill="1" applyBorder="1" applyAlignment="1">
      <alignment horizontal="center" vertical="center"/>
      <protection/>
    </xf>
    <xf numFmtId="164" fontId="15" fillId="0" borderId="0" xfId="24" applyFont="1" applyFill="1" applyBorder="1" applyAlignment="1">
      <alignment horizontal="center" vertical="center" wrapText="1"/>
      <protection/>
    </xf>
    <xf numFmtId="172" fontId="15" fillId="0" borderId="1" xfId="24" applyNumberFormat="1" applyFont="1" applyBorder="1" applyAlignment="1">
      <alignment horizontal="center" vertical="center"/>
      <protection/>
    </xf>
    <xf numFmtId="164" fontId="15" fillId="0" borderId="0" xfId="24" applyFont="1" applyBorder="1" applyAlignment="1">
      <alignment horizontal="center" vertical="center"/>
      <protection/>
    </xf>
    <xf numFmtId="181" fontId="15" fillId="0" borderId="0" xfId="24" applyNumberFormat="1" applyFont="1" applyBorder="1" applyAlignment="1">
      <alignment horizontal="center" vertical="center"/>
      <protection/>
    </xf>
    <xf numFmtId="182" fontId="15" fillId="0" borderId="0" xfId="24" applyNumberFormat="1" applyFont="1" applyBorder="1" applyAlignment="1">
      <alignment horizontal="center" vertical="center"/>
      <protection/>
    </xf>
    <xf numFmtId="164" fontId="1" fillId="0" borderId="0" xfId="24" applyAlignment="1">
      <alignment horizontal="center" vertical="center" wrapText="1"/>
      <protection/>
    </xf>
    <xf numFmtId="164" fontId="12" fillId="7" borderId="1" xfId="24" applyFont="1" applyFill="1" applyBorder="1" applyAlignment="1">
      <alignment horizontal="center" wrapText="1"/>
      <protection/>
    </xf>
    <xf numFmtId="164" fontId="13" fillId="2" borderId="0" xfId="24" applyFont="1" applyFill="1" applyBorder="1" applyAlignment="1">
      <alignment horizontal="center"/>
      <protection/>
    </xf>
    <xf numFmtId="164" fontId="21" fillId="7" borderId="14" xfId="24" applyFont="1" applyFill="1" applyBorder="1" applyAlignment="1">
      <alignment horizontal="center" vertical="center" wrapText="1"/>
      <protection/>
    </xf>
    <xf numFmtId="164" fontId="21" fillId="7" borderId="15" xfId="24" applyFont="1" applyFill="1" applyBorder="1" applyAlignment="1">
      <alignment horizontal="center" vertical="center" wrapText="1"/>
      <protection/>
    </xf>
    <xf numFmtId="164" fontId="21" fillId="7" borderId="2" xfId="24" applyFont="1" applyFill="1" applyBorder="1" applyAlignment="1">
      <alignment vertical="center" wrapText="1"/>
      <protection/>
    </xf>
    <xf numFmtId="164" fontId="1" fillId="0" borderId="16" xfId="24" applyBorder="1">
      <alignment/>
      <protection/>
    </xf>
    <xf numFmtId="164" fontId="28" fillId="7" borderId="14" xfId="24" applyFont="1" applyFill="1" applyBorder="1" applyAlignment="1">
      <alignment horizontal="center" vertical="center"/>
      <protection/>
    </xf>
    <xf numFmtId="164" fontId="29" fillId="7" borderId="14" xfId="24" applyFont="1" applyFill="1" applyBorder="1" applyAlignment="1">
      <alignment horizontal="center" vertical="center" wrapText="1"/>
      <protection/>
    </xf>
    <xf numFmtId="164" fontId="29" fillId="7" borderId="14" xfId="24" applyFont="1" applyFill="1" applyBorder="1" applyAlignment="1">
      <alignment horizontal="center" vertical="center"/>
      <protection/>
    </xf>
    <xf numFmtId="164" fontId="29" fillId="7" borderId="15" xfId="24" applyFont="1" applyFill="1" applyBorder="1" applyAlignment="1">
      <alignment horizontal="center" vertical="center" wrapText="1"/>
      <protection/>
    </xf>
    <xf numFmtId="164" fontId="29" fillId="0" borderId="1" xfId="24" applyFont="1" applyFill="1" applyBorder="1" applyAlignment="1">
      <alignment horizontal="center" vertical="center" wrapText="1"/>
      <protection/>
    </xf>
    <xf numFmtId="164" fontId="25" fillId="0" borderId="1" xfId="24" applyFont="1" applyFill="1" applyBorder="1" applyAlignment="1">
      <alignment horizontal="left" vertical="center" wrapText="1"/>
      <protection/>
    </xf>
    <xf numFmtId="164" fontId="25" fillId="0" borderId="1" xfId="24" applyFont="1" applyFill="1" applyBorder="1" applyAlignment="1">
      <alignment horizontal="center" vertical="center" wrapText="1"/>
      <protection/>
    </xf>
    <xf numFmtId="164" fontId="25" fillId="0" borderId="2" xfId="24" applyFont="1" applyFill="1" applyBorder="1" applyAlignment="1">
      <alignment horizontal="center" vertical="center" wrapText="1"/>
      <protection/>
    </xf>
    <xf numFmtId="172" fontId="25" fillId="0" borderId="2" xfId="24" applyNumberFormat="1" applyFont="1" applyFill="1" applyBorder="1" applyAlignment="1">
      <alignment horizontal="center" vertical="center" wrapText="1"/>
      <protection/>
    </xf>
    <xf numFmtId="164" fontId="23" fillId="0" borderId="16" xfId="24" applyFont="1" applyFill="1" applyBorder="1">
      <alignment/>
      <protection/>
    </xf>
    <xf numFmtId="164" fontId="25" fillId="0" borderId="1" xfId="24" applyFont="1" applyFill="1" applyBorder="1" applyAlignment="1">
      <alignment horizontal="center" vertical="center"/>
      <protection/>
    </xf>
    <xf numFmtId="168" fontId="29" fillId="0" borderId="1" xfId="24" applyNumberFormat="1" applyFont="1" applyFill="1" applyBorder="1" applyAlignment="1">
      <alignment horizontal="center" vertical="center"/>
      <protection/>
    </xf>
    <xf numFmtId="164" fontId="25" fillId="0" borderId="1" xfId="24" applyFont="1" applyFill="1" applyBorder="1" applyAlignment="1">
      <alignment horizontal="justify" vertical="center"/>
      <protection/>
    </xf>
    <xf numFmtId="164" fontId="25" fillId="3" borderId="2" xfId="24" applyFont="1" applyFill="1" applyBorder="1" applyAlignment="1">
      <alignment horizontal="justify" vertical="center" wrapText="1"/>
      <protection/>
    </xf>
    <xf numFmtId="164" fontId="25" fillId="0" borderId="2" xfId="24" applyFont="1" applyFill="1" applyBorder="1" applyAlignment="1">
      <alignment horizontal="center" vertical="center"/>
      <protection/>
    </xf>
    <xf numFmtId="164" fontId="13" fillId="0" borderId="0" xfId="24" applyFont="1" applyFill="1" applyBorder="1" applyAlignment="1">
      <alignment horizontal="center"/>
      <protection/>
    </xf>
    <xf numFmtId="164" fontId="23" fillId="0" borderId="0" xfId="24" applyFont="1" applyFill="1" applyBorder="1">
      <alignment/>
      <protection/>
    </xf>
    <xf numFmtId="177" fontId="25" fillId="0" borderId="1" xfId="24" applyNumberFormat="1" applyFont="1" applyFill="1" applyBorder="1" applyAlignment="1">
      <alignment horizontal="center" vertical="center"/>
      <protection/>
    </xf>
    <xf numFmtId="164" fontId="29" fillId="0" borderId="1" xfId="24" applyFont="1" applyFill="1" applyBorder="1" applyAlignment="1">
      <alignment horizontal="left" vertical="center" wrapText="1"/>
      <protection/>
    </xf>
    <xf numFmtId="164" fontId="23" fillId="0" borderId="0" xfId="24" applyFont="1" applyFill="1">
      <alignment/>
      <protection/>
    </xf>
    <xf numFmtId="169" fontId="25" fillId="0" borderId="1" xfId="24" applyNumberFormat="1" applyFont="1" applyFill="1" applyBorder="1" applyAlignment="1">
      <alignment horizontal="center" vertical="center"/>
      <protection/>
    </xf>
    <xf numFmtId="169" fontId="25" fillId="0" borderId="1" xfId="24" applyNumberFormat="1" applyFont="1" applyFill="1" applyBorder="1" applyAlignment="1">
      <alignment horizontal="center" vertical="center" wrapText="1"/>
      <protection/>
    </xf>
    <xf numFmtId="164" fontId="23" fillId="0" borderId="0" xfId="24" applyFont="1" applyFill="1" applyBorder="1" applyAlignment="1">
      <alignment horizontal="center" vertical="center" wrapText="1"/>
      <protection/>
    </xf>
    <xf numFmtId="164" fontId="30" fillId="0" borderId="0" xfId="24" applyFont="1" applyFill="1" applyBorder="1" applyAlignment="1">
      <alignment vertical="center"/>
      <protection/>
    </xf>
    <xf numFmtId="164" fontId="29" fillId="0" borderId="1" xfId="24" applyFont="1" applyFill="1" applyBorder="1" applyAlignment="1">
      <alignment horizontal="center" vertical="center"/>
      <protection/>
    </xf>
    <xf numFmtId="164" fontId="25" fillId="0" borderId="14" xfId="24" applyFont="1" applyFill="1" applyBorder="1" applyAlignment="1">
      <alignment horizontal="center" vertical="center"/>
      <protection/>
    </xf>
    <xf numFmtId="164" fontId="23" fillId="0" borderId="0" xfId="24" applyFont="1" applyFill="1" applyBorder="1" applyAlignment="1">
      <alignment horizontal="center" vertical="center"/>
      <protection/>
    </xf>
    <xf numFmtId="164" fontId="25" fillId="0" borderId="0" xfId="24" applyFont="1" applyFill="1" applyBorder="1" applyAlignment="1">
      <alignment horizontal="center" vertical="center" wrapText="1"/>
      <protection/>
    </xf>
    <xf numFmtId="164" fontId="25" fillId="0" borderId="0" xfId="24" applyFont="1" applyFill="1" applyBorder="1" applyAlignment="1">
      <alignment horizontal="left" vertical="center" wrapText="1"/>
      <protection/>
    </xf>
    <xf numFmtId="168" fontId="25" fillId="0" borderId="0" xfId="24" applyNumberFormat="1" applyFont="1" applyFill="1" applyBorder="1" applyAlignment="1">
      <alignment horizontal="center" vertical="center" wrapText="1"/>
      <protection/>
    </xf>
    <xf numFmtId="168" fontId="29" fillId="0" borderId="1" xfId="24" applyNumberFormat="1" applyFont="1" applyFill="1" applyBorder="1" applyAlignment="1">
      <alignment horizontal="center" vertical="center" wrapText="1"/>
      <protection/>
    </xf>
    <xf numFmtId="164" fontId="25" fillId="0" borderId="0" xfId="24" applyFont="1" applyFill="1" applyBorder="1" applyAlignment="1">
      <alignment horizontal="center" vertical="center"/>
      <protection/>
    </xf>
    <xf numFmtId="164" fontId="1" fillId="0" borderId="0" xfId="24" applyFont="1">
      <alignment/>
      <protection/>
    </xf>
    <xf numFmtId="164" fontId="1" fillId="0" borderId="0" xfId="24" applyFont="1" applyAlignment="1">
      <alignment horizontal="center" vertical="center"/>
      <protection/>
    </xf>
    <xf numFmtId="164" fontId="1" fillId="0" borderId="0" xfId="24" applyFont="1" applyAlignment="1">
      <alignment wrapText="1"/>
      <protection/>
    </xf>
    <xf numFmtId="164" fontId="1" fillId="0" borderId="0" xfId="24" applyFont="1" applyAlignment="1">
      <alignment horizontal="center"/>
      <protection/>
    </xf>
    <xf numFmtId="164" fontId="1" fillId="0" borderId="16" xfId="24" applyFont="1" applyBorder="1">
      <alignment/>
      <protection/>
    </xf>
    <xf numFmtId="172" fontId="25" fillId="0" borderId="1" xfId="24" applyNumberFormat="1" applyFont="1" applyFill="1" applyBorder="1" applyAlignment="1">
      <alignment horizontal="center" vertical="center" wrapText="1"/>
      <protection/>
    </xf>
    <xf numFmtId="164" fontId="28" fillId="0" borderId="0" xfId="24" applyFont="1" applyFill="1" applyBorder="1" applyAlignment="1">
      <alignment horizontal="center" vertical="center" wrapText="1"/>
      <protection/>
    </xf>
    <xf numFmtId="164" fontId="25" fillId="3" borderId="1" xfId="24" applyFont="1" applyFill="1" applyBorder="1" applyAlignment="1">
      <alignment horizontal="justify" vertical="center" wrapText="1"/>
      <protection/>
    </xf>
    <xf numFmtId="164" fontId="23" fillId="0" borderId="0" xfId="24" applyFont="1" applyFill="1" applyBorder="1" applyAlignment="1">
      <alignment horizontal="justify" vertical="center" wrapText="1"/>
      <protection/>
    </xf>
    <xf numFmtId="177" fontId="25" fillId="0" borderId="1" xfId="24" applyNumberFormat="1" applyFont="1" applyFill="1" applyBorder="1" applyAlignment="1">
      <alignment horizontal="center"/>
      <protection/>
    </xf>
    <xf numFmtId="164" fontId="25" fillId="0" borderId="17" xfId="24" applyFont="1" applyFill="1" applyBorder="1" applyAlignment="1">
      <alignment horizontal="center" vertical="center" wrapText="1"/>
      <protection/>
    </xf>
    <xf numFmtId="168" fontId="23" fillId="0" borderId="1" xfId="24" applyNumberFormat="1" applyFont="1" applyFill="1" applyBorder="1" applyAlignment="1">
      <alignment horizontal="center"/>
      <protection/>
    </xf>
    <xf numFmtId="164" fontId="23" fillId="0" borderId="0" xfId="24" applyFont="1" applyFill="1" applyBorder="1" applyAlignment="1">
      <alignment horizontal="center"/>
      <protection/>
    </xf>
    <xf numFmtId="164" fontId="23" fillId="0" borderId="0" xfId="24" applyFont="1" applyFill="1" applyAlignment="1">
      <alignment wrapText="1"/>
      <protection/>
    </xf>
    <xf numFmtId="164" fontId="23" fillId="0" borderId="0" xfId="24" applyFont="1" applyFill="1" applyAlignment="1">
      <alignment horizontal="center"/>
      <protection/>
    </xf>
    <xf numFmtId="164" fontId="21" fillId="0" borderId="0" xfId="24" applyFont="1" applyFill="1" applyBorder="1" applyAlignment="1">
      <alignment horizontal="left" vertical="center" wrapText="1"/>
      <protection/>
    </xf>
    <xf numFmtId="164" fontId="19" fillId="0" borderId="0" xfId="24" applyFont="1" applyBorder="1">
      <alignment/>
      <protection/>
    </xf>
    <xf numFmtId="164" fontId="19" fillId="0" borderId="0" xfId="24" applyFont="1" applyBorder="1" applyAlignment="1">
      <alignment horizontal="center" vertical="center"/>
      <protection/>
    </xf>
    <xf numFmtId="164" fontId="1" fillId="0" borderId="0" xfId="24" applyFont="1" applyBorder="1" applyAlignment="1">
      <alignment horizontal="center" wrapText="1"/>
      <protection/>
    </xf>
    <xf numFmtId="164" fontId="15" fillId="0" borderId="0" xfId="24" applyFont="1" applyFill="1">
      <alignment/>
      <protection/>
    </xf>
    <xf numFmtId="169" fontId="15" fillId="0" borderId="0" xfId="24" applyNumberFormat="1" applyFont="1" applyFill="1">
      <alignment/>
      <protection/>
    </xf>
    <xf numFmtId="164" fontId="21" fillId="7" borderId="1" xfId="24" applyFont="1" applyFill="1" applyBorder="1" applyAlignment="1">
      <alignment horizontal="center" vertical="center" wrapText="1"/>
      <protection/>
    </xf>
    <xf numFmtId="164" fontId="21" fillId="7" borderId="1" xfId="24" applyFont="1" applyFill="1" applyBorder="1" applyAlignment="1">
      <alignment vertical="center" wrapText="1"/>
      <protection/>
    </xf>
    <xf numFmtId="172" fontId="25" fillId="3" borderId="1" xfId="24" applyNumberFormat="1" applyFont="1" applyFill="1" applyBorder="1" applyAlignment="1">
      <alignment horizontal="justify" vertical="center" wrapText="1"/>
      <protection/>
    </xf>
    <xf numFmtId="164" fontId="23" fillId="0" borderId="1" xfId="24" applyFont="1" applyFill="1" applyBorder="1" applyAlignment="1">
      <alignment horizontal="justify" vertical="center" wrapText="1"/>
      <protection/>
    </xf>
    <xf numFmtId="164" fontId="28" fillId="0" borderId="1" xfId="24" applyFont="1" applyFill="1" applyBorder="1" applyAlignment="1">
      <alignment horizontal="center" vertical="center"/>
      <protection/>
    </xf>
    <xf numFmtId="164" fontId="25" fillId="0" borderId="1" xfId="24" applyFont="1" applyFill="1" applyBorder="1" applyAlignment="1">
      <alignment horizontal="center"/>
      <protection/>
    </xf>
    <xf numFmtId="164" fontId="19" fillId="0" borderId="0" xfId="24" applyFont="1" applyBorder="1" applyAlignment="1">
      <alignment horizontal="center"/>
      <protection/>
    </xf>
    <xf numFmtId="164" fontId="19" fillId="0" borderId="0" xfId="24" applyFont="1" applyBorder="1" applyAlignment="1">
      <alignment wrapText="1"/>
      <protection/>
    </xf>
    <xf numFmtId="164" fontId="19" fillId="0" borderId="0" xfId="24" applyFont="1" applyBorder="1" applyAlignment="1">
      <alignment/>
      <protection/>
    </xf>
    <xf numFmtId="164" fontId="31" fillId="0" borderId="0" xfId="24" applyFont="1">
      <alignment/>
      <protection/>
    </xf>
    <xf numFmtId="164" fontId="15" fillId="0" borderId="16" xfId="24" applyFont="1" applyFill="1" applyBorder="1" applyAlignment="1">
      <alignment horizontal="center" vertical="center" wrapText="1"/>
      <protection/>
    </xf>
    <xf numFmtId="164" fontId="28" fillId="7" borderId="1" xfId="24" applyFont="1" applyFill="1" applyBorder="1" applyAlignment="1">
      <alignment horizontal="center" vertical="center"/>
      <protection/>
    </xf>
    <xf numFmtId="164" fontId="29" fillId="7" borderId="1" xfId="24" applyFont="1" applyFill="1" applyBorder="1" applyAlignment="1">
      <alignment horizontal="center" vertical="center" wrapText="1"/>
      <protection/>
    </xf>
    <xf numFmtId="164" fontId="29" fillId="7" borderId="1" xfId="24" applyFont="1" applyFill="1" applyBorder="1" applyAlignment="1">
      <alignment horizontal="center" vertical="center"/>
      <protection/>
    </xf>
    <xf numFmtId="168" fontId="25" fillId="0" borderId="1" xfId="24" applyNumberFormat="1" applyFont="1" applyFill="1" applyBorder="1" applyAlignment="1">
      <alignment horizontal="center" vertical="center" wrapText="1"/>
      <protection/>
    </xf>
    <xf numFmtId="164" fontId="23" fillId="0" borderId="16" xfId="24" applyFont="1" applyFill="1" applyBorder="1" applyAlignment="1">
      <alignment horizontal="center" vertical="center" wrapText="1"/>
      <protection/>
    </xf>
    <xf numFmtId="164" fontId="25" fillId="0" borderId="1" xfId="24" applyFont="1" applyFill="1" applyBorder="1">
      <alignment/>
      <protection/>
    </xf>
    <xf numFmtId="168" fontId="25" fillId="0" borderId="1" xfId="24" applyNumberFormat="1" applyFont="1" applyFill="1" applyBorder="1" applyAlignment="1">
      <alignment horizontal="center"/>
      <protection/>
    </xf>
    <xf numFmtId="164" fontId="23" fillId="0" borderId="16" xfId="24" applyFont="1" applyFill="1" applyBorder="1" applyAlignment="1">
      <alignment horizontal="center"/>
      <protection/>
    </xf>
  </cellXfs>
  <cellStyles count="11">
    <cellStyle name="Normal" xfId="0"/>
    <cellStyle name="Comma" xfId="15"/>
    <cellStyle name="Comma [0]" xfId="16"/>
    <cellStyle name="Currency" xfId="17"/>
    <cellStyle name="Currency [0]" xfId="18"/>
    <cellStyle name="Percent" xfId="19"/>
    <cellStyle name="Normal 2" xfId="20"/>
    <cellStyle name="Normal 2 2" xfId="21"/>
    <cellStyle name="Normal 3" xfId="22"/>
    <cellStyle name="Normal 4" xfId="23"/>
    <cellStyle name="Excel Built-in Norm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B7DEE8"/>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97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xdr:row>
      <xdr:rowOff>95250</xdr:rowOff>
    </xdr:from>
    <xdr:to>
      <xdr:col>1</xdr:col>
      <xdr:colOff>2838450</xdr:colOff>
      <xdr:row>5</xdr:row>
      <xdr:rowOff>95250</xdr:rowOff>
    </xdr:to>
    <xdr:pic>
      <xdr:nvPicPr>
        <xdr:cNvPr id="1" name="Picture 12"/>
        <xdr:cNvPicPr preferRelativeResize="1">
          <a:picLocks noChangeAspect="1"/>
        </xdr:cNvPicPr>
      </xdr:nvPicPr>
      <xdr:blipFill>
        <a:blip r:embed="rId1"/>
        <a:stretch>
          <a:fillRect/>
        </a:stretch>
      </xdr:blipFill>
      <xdr:spPr>
        <a:xfrm>
          <a:off x="1104900" y="447675"/>
          <a:ext cx="2447925" cy="552450"/>
        </a:xfrm>
        <a:prstGeom prst="rect">
          <a:avLst/>
        </a:prstGeom>
        <a:blipFill>
          <a:blip r:embed=""/>
          <a:srcRect/>
          <a:stretch>
            <a:fillRect/>
          </a:stretch>
        </a:blipFill>
        <a:ln w="9525" cmpd="sng">
          <a:noFill/>
        </a:ln>
      </xdr:spPr>
    </xdr:pic>
    <xdr:clientData/>
  </xdr:twoCellAnchor>
  <xdr:twoCellAnchor>
    <xdr:from>
      <xdr:col>2</xdr:col>
      <xdr:colOff>962025</xdr:colOff>
      <xdr:row>2</xdr:row>
      <xdr:rowOff>114300</xdr:rowOff>
    </xdr:from>
    <xdr:to>
      <xdr:col>4</xdr:col>
      <xdr:colOff>485775</xdr:colOff>
      <xdr:row>5</xdr:row>
      <xdr:rowOff>47625</xdr:rowOff>
    </xdr:to>
    <xdr:pic>
      <xdr:nvPicPr>
        <xdr:cNvPr id="2" name="Picture 42"/>
        <xdr:cNvPicPr preferRelativeResize="1">
          <a:picLocks noChangeAspect="1"/>
        </xdr:cNvPicPr>
      </xdr:nvPicPr>
      <xdr:blipFill>
        <a:blip r:embed="rId2"/>
        <a:stretch>
          <a:fillRect/>
        </a:stretch>
      </xdr:blipFill>
      <xdr:spPr>
        <a:xfrm>
          <a:off x="5057775" y="466725"/>
          <a:ext cx="2609850" cy="466725"/>
        </a:xfrm>
        <a:prstGeom prst="rect">
          <a:avLst/>
        </a:prstGeom>
        <a:blipFill>
          <a:blip r:embed=""/>
          <a:srcRect/>
          <a:stretch>
            <a:fillRect/>
          </a:stretch>
        </a:blipFill>
        <a:ln w="9525" cmpd="sng">
          <a:noFill/>
        </a:ln>
      </xdr:spPr>
    </xdr:pic>
    <xdr:clientData/>
  </xdr:twoCellAnchor>
  <xdr:twoCellAnchor>
    <xdr:from>
      <xdr:col>6</xdr:col>
      <xdr:colOff>352425</xdr:colOff>
      <xdr:row>1</xdr:row>
      <xdr:rowOff>123825</xdr:rowOff>
    </xdr:from>
    <xdr:to>
      <xdr:col>6</xdr:col>
      <xdr:colOff>2714625</xdr:colOff>
      <xdr:row>6</xdr:row>
      <xdr:rowOff>142875</xdr:rowOff>
    </xdr:to>
    <xdr:pic>
      <xdr:nvPicPr>
        <xdr:cNvPr id="3" name="Picture 2"/>
        <xdr:cNvPicPr preferRelativeResize="1">
          <a:picLocks noChangeAspect="1"/>
        </xdr:cNvPicPr>
      </xdr:nvPicPr>
      <xdr:blipFill>
        <a:blip r:embed="rId3"/>
        <a:stretch>
          <a:fillRect/>
        </a:stretch>
      </xdr:blipFill>
      <xdr:spPr>
        <a:xfrm>
          <a:off x="9182100" y="342900"/>
          <a:ext cx="2362200" cy="9334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xdr:row>
      <xdr:rowOff>95250</xdr:rowOff>
    </xdr:from>
    <xdr:to>
      <xdr:col>2</xdr:col>
      <xdr:colOff>1428750</xdr:colOff>
      <xdr:row>5</xdr:row>
      <xdr:rowOff>104775</xdr:rowOff>
    </xdr:to>
    <xdr:pic>
      <xdr:nvPicPr>
        <xdr:cNvPr id="1" name="Picture 12"/>
        <xdr:cNvPicPr preferRelativeResize="1">
          <a:picLocks noChangeAspect="1"/>
        </xdr:cNvPicPr>
      </xdr:nvPicPr>
      <xdr:blipFill>
        <a:blip r:embed="rId1"/>
        <a:stretch>
          <a:fillRect/>
        </a:stretch>
      </xdr:blipFill>
      <xdr:spPr>
        <a:xfrm>
          <a:off x="981075" y="447675"/>
          <a:ext cx="2514600" cy="561975"/>
        </a:xfrm>
        <a:prstGeom prst="rect">
          <a:avLst/>
        </a:prstGeom>
        <a:blipFill>
          <a:blip r:embed=""/>
          <a:srcRect/>
          <a:stretch>
            <a:fillRect/>
          </a:stretch>
        </a:blipFill>
        <a:ln w="9525" cmpd="sng">
          <a:noFill/>
        </a:ln>
      </xdr:spPr>
    </xdr:pic>
    <xdr:clientData/>
  </xdr:twoCellAnchor>
  <xdr:twoCellAnchor>
    <xdr:from>
      <xdr:col>2</xdr:col>
      <xdr:colOff>2352675</xdr:colOff>
      <xdr:row>2</xdr:row>
      <xdr:rowOff>95250</xdr:rowOff>
    </xdr:from>
    <xdr:to>
      <xdr:col>3</xdr:col>
      <xdr:colOff>514350</xdr:colOff>
      <xdr:row>5</xdr:row>
      <xdr:rowOff>152400</xdr:rowOff>
    </xdr:to>
    <xdr:pic>
      <xdr:nvPicPr>
        <xdr:cNvPr id="2" name="Picture 42"/>
        <xdr:cNvPicPr preferRelativeResize="1">
          <a:picLocks noChangeAspect="1"/>
        </xdr:cNvPicPr>
      </xdr:nvPicPr>
      <xdr:blipFill>
        <a:blip r:embed="rId2"/>
        <a:stretch>
          <a:fillRect/>
        </a:stretch>
      </xdr:blipFill>
      <xdr:spPr>
        <a:xfrm>
          <a:off x="4419600" y="447675"/>
          <a:ext cx="1990725" cy="590550"/>
        </a:xfrm>
        <a:prstGeom prst="rect">
          <a:avLst/>
        </a:prstGeom>
        <a:blipFill>
          <a:blip r:embed=""/>
          <a:srcRect/>
          <a:stretch>
            <a:fillRect/>
          </a:stretch>
        </a:blipFill>
        <a:ln w="9525" cmpd="sng">
          <a:noFill/>
        </a:ln>
      </xdr:spPr>
    </xdr:pic>
    <xdr:clientData/>
  </xdr:twoCellAnchor>
  <xdr:twoCellAnchor>
    <xdr:from>
      <xdr:col>4</xdr:col>
      <xdr:colOff>657225</xdr:colOff>
      <xdr:row>2</xdr:row>
      <xdr:rowOff>76200</xdr:rowOff>
    </xdr:from>
    <xdr:to>
      <xdr:col>5</xdr:col>
      <xdr:colOff>2247900</xdr:colOff>
      <xdr:row>5</xdr:row>
      <xdr:rowOff>171450</xdr:rowOff>
    </xdr:to>
    <xdr:pic>
      <xdr:nvPicPr>
        <xdr:cNvPr id="3" name="Picture 2"/>
        <xdr:cNvPicPr preferRelativeResize="1">
          <a:picLocks noChangeAspect="1"/>
        </xdr:cNvPicPr>
      </xdr:nvPicPr>
      <xdr:blipFill>
        <a:blip r:embed="rId3"/>
        <a:stretch>
          <a:fillRect/>
        </a:stretch>
      </xdr:blipFill>
      <xdr:spPr>
        <a:xfrm>
          <a:off x="7267575" y="428625"/>
          <a:ext cx="2305050" cy="6286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xdr:row>
      <xdr:rowOff>95250</xdr:rowOff>
    </xdr:from>
    <xdr:to>
      <xdr:col>2</xdr:col>
      <xdr:colOff>1524000</xdr:colOff>
      <xdr:row>5</xdr:row>
      <xdr:rowOff>95250</xdr:rowOff>
    </xdr:to>
    <xdr:pic>
      <xdr:nvPicPr>
        <xdr:cNvPr id="1" name="Picture 12"/>
        <xdr:cNvPicPr preferRelativeResize="1">
          <a:picLocks noChangeAspect="1"/>
        </xdr:cNvPicPr>
      </xdr:nvPicPr>
      <xdr:blipFill>
        <a:blip r:embed="rId1"/>
        <a:stretch>
          <a:fillRect/>
        </a:stretch>
      </xdr:blipFill>
      <xdr:spPr>
        <a:xfrm>
          <a:off x="1104900" y="447675"/>
          <a:ext cx="2809875" cy="552450"/>
        </a:xfrm>
        <a:prstGeom prst="rect">
          <a:avLst/>
        </a:prstGeom>
        <a:blipFill>
          <a:blip r:embed=""/>
          <a:srcRect/>
          <a:stretch>
            <a:fillRect/>
          </a:stretch>
        </a:blipFill>
        <a:ln w="9525" cmpd="sng">
          <a:noFill/>
        </a:ln>
      </xdr:spPr>
    </xdr:pic>
    <xdr:clientData/>
  </xdr:twoCellAnchor>
  <xdr:twoCellAnchor>
    <xdr:from>
      <xdr:col>3</xdr:col>
      <xdr:colOff>266700</xdr:colOff>
      <xdr:row>2</xdr:row>
      <xdr:rowOff>133350</xdr:rowOff>
    </xdr:from>
    <xdr:to>
      <xdr:col>4</xdr:col>
      <xdr:colOff>590550</xdr:colOff>
      <xdr:row>5</xdr:row>
      <xdr:rowOff>66675</xdr:rowOff>
    </xdr:to>
    <xdr:pic>
      <xdr:nvPicPr>
        <xdr:cNvPr id="2" name="Picture 42"/>
        <xdr:cNvPicPr preferRelativeResize="1">
          <a:picLocks noChangeAspect="1"/>
        </xdr:cNvPicPr>
      </xdr:nvPicPr>
      <xdr:blipFill>
        <a:blip r:embed="rId2"/>
        <a:stretch>
          <a:fillRect/>
        </a:stretch>
      </xdr:blipFill>
      <xdr:spPr>
        <a:xfrm>
          <a:off x="6486525" y="485775"/>
          <a:ext cx="2266950" cy="466725"/>
        </a:xfrm>
        <a:prstGeom prst="rect">
          <a:avLst/>
        </a:prstGeom>
        <a:blipFill>
          <a:blip r:embed=""/>
          <a:srcRect/>
          <a:stretch>
            <a:fillRect/>
          </a:stretch>
        </a:blipFill>
        <a:ln w="9525" cmpd="sng">
          <a:noFill/>
        </a:ln>
      </xdr:spPr>
    </xdr:pic>
    <xdr:clientData/>
  </xdr:twoCellAnchor>
  <xdr:twoCellAnchor>
    <xdr:from>
      <xdr:col>7</xdr:col>
      <xdr:colOff>285750</xdr:colOff>
      <xdr:row>1</xdr:row>
      <xdr:rowOff>95250</xdr:rowOff>
    </xdr:from>
    <xdr:to>
      <xdr:col>8</xdr:col>
      <xdr:colOff>1733550</xdr:colOff>
      <xdr:row>6</xdr:row>
      <xdr:rowOff>104775</xdr:rowOff>
    </xdr:to>
    <xdr:pic>
      <xdr:nvPicPr>
        <xdr:cNvPr id="3" name="Picture 2"/>
        <xdr:cNvPicPr preferRelativeResize="1">
          <a:picLocks noChangeAspect="1"/>
        </xdr:cNvPicPr>
      </xdr:nvPicPr>
      <xdr:blipFill>
        <a:blip r:embed="rId3"/>
        <a:stretch>
          <a:fillRect/>
        </a:stretch>
      </xdr:blipFill>
      <xdr:spPr>
        <a:xfrm>
          <a:off x="11601450" y="295275"/>
          <a:ext cx="2162175" cy="9334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xdr:row>
      <xdr:rowOff>95250</xdr:rowOff>
    </xdr:from>
    <xdr:to>
      <xdr:col>2</xdr:col>
      <xdr:colOff>990600</xdr:colOff>
      <xdr:row>5</xdr:row>
      <xdr:rowOff>104775</xdr:rowOff>
    </xdr:to>
    <xdr:pic>
      <xdr:nvPicPr>
        <xdr:cNvPr id="1" name="Picture 12"/>
        <xdr:cNvPicPr preferRelativeResize="1">
          <a:picLocks noChangeAspect="1"/>
        </xdr:cNvPicPr>
      </xdr:nvPicPr>
      <xdr:blipFill>
        <a:blip r:embed="rId1"/>
        <a:stretch>
          <a:fillRect/>
        </a:stretch>
      </xdr:blipFill>
      <xdr:spPr>
        <a:xfrm>
          <a:off x="981075" y="447675"/>
          <a:ext cx="1962150" cy="561975"/>
        </a:xfrm>
        <a:prstGeom prst="rect">
          <a:avLst/>
        </a:prstGeom>
        <a:blipFill>
          <a:blip r:embed=""/>
          <a:srcRect/>
          <a:stretch>
            <a:fillRect/>
          </a:stretch>
        </a:blipFill>
        <a:ln w="9525" cmpd="sng">
          <a:noFill/>
        </a:ln>
      </xdr:spPr>
    </xdr:pic>
    <xdr:clientData/>
  </xdr:twoCellAnchor>
  <xdr:twoCellAnchor>
    <xdr:from>
      <xdr:col>2</xdr:col>
      <xdr:colOff>2219325</xdr:colOff>
      <xdr:row>2</xdr:row>
      <xdr:rowOff>95250</xdr:rowOff>
    </xdr:from>
    <xdr:to>
      <xdr:col>3</xdr:col>
      <xdr:colOff>514350</xdr:colOff>
      <xdr:row>5</xdr:row>
      <xdr:rowOff>152400</xdr:rowOff>
    </xdr:to>
    <xdr:pic>
      <xdr:nvPicPr>
        <xdr:cNvPr id="2" name="Picture 42"/>
        <xdr:cNvPicPr preferRelativeResize="1">
          <a:picLocks noChangeAspect="1"/>
        </xdr:cNvPicPr>
      </xdr:nvPicPr>
      <xdr:blipFill>
        <a:blip r:embed="rId2"/>
        <a:stretch>
          <a:fillRect/>
        </a:stretch>
      </xdr:blipFill>
      <xdr:spPr>
        <a:xfrm>
          <a:off x="4171950" y="447675"/>
          <a:ext cx="2124075" cy="590550"/>
        </a:xfrm>
        <a:prstGeom prst="rect">
          <a:avLst/>
        </a:prstGeom>
        <a:blipFill>
          <a:blip r:embed=""/>
          <a:srcRect/>
          <a:stretch>
            <a:fillRect/>
          </a:stretch>
        </a:blipFill>
        <a:ln w="9525" cmpd="sng">
          <a:noFill/>
        </a:ln>
      </xdr:spPr>
    </xdr:pic>
    <xdr:clientData/>
  </xdr:twoCellAnchor>
  <xdr:twoCellAnchor>
    <xdr:from>
      <xdr:col>5</xdr:col>
      <xdr:colOff>276225</xdr:colOff>
      <xdr:row>2</xdr:row>
      <xdr:rowOff>123825</xdr:rowOff>
    </xdr:from>
    <xdr:to>
      <xdr:col>6</xdr:col>
      <xdr:colOff>1990725</xdr:colOff>
      <xdr:row>7</xdr:row>
      <xdr:rowOff>0</xdr:rowOff>
    </xdr:to>
    <xdr:pic>
      <xdr:nvPicPr>
        <xdr:cNvPr id="3" name="Picture 2"/>
        <xdr:cNvPicPr preferRelativeResize="1">
          <a:picLocks noChangeAspect="1"/>
        </xdr:cNvPicPr>
      </xdr:nvPicPr>
      <xdr:blipFill>
        <a:blip r:embed="rId3"/>
        <a:stretch>
          <a:fillRect/>
        </a:stretch>
      </xdr:blipFill>
      <xdr:spPr>
        <a:xfrm>
          <a:off x="7648575" y="476250"/>
          <a:ext cx="2428875" cy="7620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1047750</xdr:colOff>
      <xdr:row>2</xdr:row>
      <xdr:rowOff>38100</xdr:rowOff>
    </xdr:from>
    <xdr:to>
      <xdr:col>4</xdr:col>
      <xdr:colOff>1066800</xdr:colOff>
      <xdr:row>6</xdr:row>
      <xdr:rowOff>123825</xdr:rowOff>
    </xdr:to>
    <xdr:pic>
      <xdr:nvPicPr>
        <xdr:cNvPr id="1" name="Picture 12"/>
        <xdr:cNvPicPr preferRelativeResize="1">
          <a:picLocks noChangeAspect="1"/>
        </xdr:cNvPicPr>
      </xdr:nvPicPr>
      <xdr:blipFill>
        <a:blip r:embed="rId1"/>
        <a:stretch>
          <a:fillRect/>
        </a:stretch>
      </xdr:blipFill>
      <xdr:spPr>
        <a:xfrm>
          <a:off x="3238500" y="390525"/>
          <a:ext cx="2838450" cy="809625"/>
        </a:xfrm>
        <a:prstGeom prst="rect">
          <a:avLst/>
        </a:prstGeom>
        <a:blipFill>
          <a:blip r:embed=""/>
          <a:srcRect/>
          <a:stretch>
            <a:fillRect/>
          </a:stretch>
        </a:blipFill>
        <a:ln w="9525" cmpd="sng">
          <a:noFill/>
        </a:ln>
      </xdr:spPr>
    </xdr:pic>
    <xdr:clientData/>
  </xdr:twoCellAnchor>
  <xdr:twoCellAnchor>
    <xdr:from>
      <xdr:col>7</xdr:col>
      <xdr:colOff>447675</xdr:colOff>
      <xdr:row>2</xdr:row>
      <xdr:rowOff>85725</xdr:rowOff>
    </xdr:from>
    <xdr:to>
      <xdr:col>8</xdr:col>
      <xdr:colOff>1476375</xdr:colOff>
      <xdr:row>6</xdr:row>
      <xdr:rowOff>95250</xdr:rowOff>
    </xdr:to>
    <xdr:pic>
      <xdr:nvPicPr>
        <xdr:cNvPr id="2" name="Picture 42"/>
        <xdr:cNvPicPr preferRelativeResize="1">
          <a:picLocks noChangeAspect="1"/>
        </xdr:cNvPicPr>
      </xdr:nvPicPr>
      <xdr:blipFill>
        <a:blip r:embed="rId2"/>
        <a:stretch>
          <a:fillRect/>
        </a:stretch>
      </xdr:blipFill>
      <xdr:spPr>
        <a:xfrm>
          <a:off x="9105900" y="438150"/>
          <a:ext cx="2000250" cy="704850"/>
        </a:xfrm>
        <a:prstGeom prst="rect">
          <a:avLst/>
        </a:prstGeom>
        <a:blipFill>
          <a:blip r:embed=""/>
          <a:srcRect/>
          <a:stretch>
            <a:fillRect/>
          </a:stretch>
        </a:blipFill>
        <a:ln w="9525" cmpd="sng">
          <a:noFill/>
        </a:ln>
      </xdr:spPr>
    </xdr:pic>
    <xdr:clientData/>
  </xdr:twoCellAnchor>
  <xdr:twoCellAnchor>
    <xdr:from>
      <xdr:col>10</xdr:col>
      <xdr:colOff>1019175</xdr:colOff>
      <xdr:row>1</xdr:row>
      <xdr:rowOff>95250</xdr:rowOff>
    </xdr:from>
    <xdr:to>
      <xdr:col>12</xdr:col>
      <xdr:colOff>495300</xdr:colOff>
      <xdr:row>6</xdr:row>
      <xdr:rowOff>104775</xdr:rowOff>
    </xdr:to>
    <xdr:pic>
      <xdr:nvPicPr>
        <xdr:cNvPr id="3" name="Picture 2"/>
        <xdr:cNvPicPr preferRelativeResize="1">
          <a:picLocks noChangeAspect="1"/>
        </xdr:cNvPicPr>
      </xdr:nvPicPr>
      <xdr:blipFill>
        <a:blip r:embed="rId3"/>
        <a:stretch>
          <a:fillRect/>
        </a:stretch>
      </xdr:blipFill>
      <xdr:spPr>
        <a:xfrm>
          <a:off x="13925550" y="295275"/>
          <a:ext cx="1866900"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D57"/>
  <sheetViews>
    <sheetView zoomScaleSheetLayoutView="120" workbookViewId="0" topLeftCell="A51">
      <selection activeCell="A1" sqref="A1"/>
    </sheetView>
  </sheetViews>
  <sheetFormatPr defaultColWidth="11.421875" defaultRowHeight="12.75"/>
  <cols>
    <col min="1" max="1" width="49.28125" style="1" customWidth="1"/>
    <col min="2" max="2" width="21.7109375" style="1" customWidth="1"/>
    <col min="3" max="3" width="14.8515625" style="2" customWidth="1"/>
    <col min="4" max="4" width="41.00390625" style="1" customWidth="1"/>
    <col min="5" max="16384" width="11.421875" style="1" customWidth="1"/>
  </cols>
  <sheetData>
    <row r="1" spans="1:4" ht="16.5" customHeight="1">
      <c r="A1" s="3" t="s">
        <v>0</v>
      </c>
      <c r="B1" s="3"/>
      <c r="C1" s="3"/>
      <c r="D1" s="3"/>
    </row>
    <row r="2" spans="1:4" ht="16.5" customHeight="1">
      <c r="A2" s="3" t="s">
        <v>1</v>
      </c>
      <c r="B2" s="3"/>
      <c r="C2" s="3"/>
      <c r="D2" s="3"/>
    </row>
    <row r="3" spans="1:4" ht="12.75" customHeight="1">
      <c r="A3" s="3" t="s">
        <v>2</v>
      </c>
      <c r="B3" s="3" t="s">
        <v>3</v>
      </c>
      <c r="C3" s="4" t="s">
        <v>4</v>
      </c>
      <c r="D3" s="3" t="s">
        <v>5</v>
      </c>
    </row>
    <row r="4" spans="1:4" ht="12.75">
      <c r="A4" s="3"/>
      <c r="B4" s="3"/>
      <c r="C4" s="4"/>
      <c r="D4" s="3"/>
    </row>
    <row r="5" spans="1:4" ht="12.75">
      <c r="A5" s="3"/>
      <c r="B5" s="3"/>
      <c r="C5" s="4"/>
      <c r="D5" s="3"/>
    </row>
    <row r="6" spans="1:4" ht="16.5" customHeight="1">
      <c r="A6" s="3" t="s">
        <v>6</v>
      </c>
      <c r="B6" s="3"/>
      <c r="C6" s="3"/>
      <c r="D6" s="3"/>
    </row>
    <row r="7" spans="1:4" ht="12.75">
      <c r="A7" s="5" t="s">
        <v>7</v>
      </c>
      <c r="B7" s="5"/>
      <c r="C7" s="6"/>
      <c r="D7" s="5"/>
    </row>
    <row r="8" spans="1:4" ht="83.25" customHeight="1">
      <c r="A8" s="5" t="s">
        <v>8</v>
      </c>
      <c r="B8" s="5" t="s">
        <v>9</v>
      </c>
      <c r="C8" s="6" t="s">
        <v>10</v>
      </c>
      <c r="D8" s="5" t="s">
        <v>11</v>
      </c>
    </row>
    <row r="9" spans="1:4" ht="12.75">
      <c r="A9" s="5" t="s">
        <v>12</v>
      </c>
      <c r="B9" s="5" t="s">
        <v>9</v>
      </c>
      <c r="C9" s="6" t="s">
        <v>13</v>
      </c>
      <c r="D9" s="5"/>
    </row>
    <row r="10" spans="1:4" ht="12.75">
      <c r="A10" s="5" t="s">
        <v>14</v>
      </c>
      <c r="B10" s="5" t="s">
        <v>9</v>
      </c>
      <c r="C10" s="6" t="s">
        <v>15</v>
      </c>
      <c r="D10" s="5"/>
    </row>
    <row r="11" spans="1:4" ht="12.75">
      <c r="A11" s="5" t="s">
        <v>16</v>
      </c>
      <c r="B11" s="5" t="s">
        <v>9</v>
      </c>
      <c r="C11" s="6"/>
      <c r="D11" s="5" t="s">
        <v>17</v>
      </c>
    </row>
    <row r="12" spans="1:4" ht="16.5" customHeight="1">
      <c r="A12" s="3" t="s">
        <v>18</v>
      </c>
      <c r="B12" s="3"/>
      <c r="C12" s="3"/>
      <c r="D12" s="3"/>
    </row>
    <row r="13" spans="1:4" ht="16.5" customHeight="1">
      <c r="A13" s="3" t="s">
        <v>19</v>
      </c>
      <c r="B13" s="3"/>
      <c r="C13" s="3"/>
      <c r="D13" s="3"/>
    </row>
    <row r="14" spans="1:4" ht="12.75">
      <c r="A14" s="5" t="s">
        <v>20</v>
      </c>
      <c r="B14" s="5" t="s">
        <v>9</v>
      </c>
      <c r="C14" s="6" t="s">
        <v>21</v>
      </c>
      <c r="D14" s="5" t="s">
        <v>22</v>
      </c>
    </row>
    <row r="15" spans="1:4" ht="41.25" customHeight="1">
      <c r="A15" s="5" t="s">
        <v>23</v>
      </c>
      <c r="B15" s="5" t="s">
        <v>9</v>
      </c>
      <c r="C15" s="6"/>
      <c r="D15" s="5" t="s">
        <v>24</v>
      </c>
    </row>
    <row r="16" spans="1:4" ht="49.5" customHeight="1">
      <c r="A16" s="5" t="s">
        <v>25</v>
      </c>
      <c r="B16" s="5" t="s">
        <v>9</v>
      </c>
      <c r="C16" s="6" t="s">
        <v>26</v>
      </c>
      <c r="D16" s="5" t="s">
        <v>11</v>
      </c>
    </row>
    <row r="17" spans="1:4" ht="12.75">
      <c r="A17" s="5" t="s">
        <v>27</v>
      </c>
      <c r="B17" s="5" t="s">
        <v>9</v>
      </c>
      <c r="C17" s="6" t="s">
        <v>28</v>
      </c>
      <c r="D17" s="5" t="s">
        <v>29</v>
      </c>
    </row>
    <row r="18" spans="1:4" ht="12.75">
      <c r="A18" s="5" t="s">
        <v>30</v>
      </c>
      <c r="B18" s="5" t="s">
        <v>9</v>
      </c>
      <c r="C18" s="6"/>
      <c r="D18" s="5" t="s">
        <v>31</v>
      </c>
    </row>
    <row r="19" spans="1:4" ht="12.75">
      <c r="A19" s="5" t="s">
        <v>32</v>
      </c>
      <c r="B19" s="5" t="s">
        <v>9</v>
      </c>
      <c r="C19" s="6"/>
      <c r="D19" s="5" t="s">
        <v>33</v>
      </c>
    </row>
    <row r="20" spans="1:4" ht="68.25" customHeight="1">
      <c r="A20" s="7" t="s">
        <v>34</v>
      </c>
      <c r="B20" s="5" t="s">
        <v>35</v>
      </c>
      <c r="C20" s="6"/>
      <c r="D20" s="5"/>
    </row>
    <row r="21" spans="1:4" ht="16.5" customHeight="1">
      <c r="A21" s="3" t="s">
        <v>36</v>
      </c>
      <c r="B21" s="3"/>
      <c r="C21" s="3"/>
      <c r="D21" s="3"/>
    </row>
    <row r="22" spans="1:4" ht="149.25" customHeight="1">
      <c r="A22" s="5" t="s">
        <v>37</v>
      </c>
      <c r="B22" s="5" t="s">
        <v>9</v>
      </c>
      <c r="C22" s="5" t="s">
        <v>38</v>
      </c>
      <c r="D22" s="5" t="s">
        <v>39</v>
      </c>
    </row>
    <row r="23" spans="1:4" ht="12.75">
      <c r="A23" s="5" t="s">
        <v>40</v>
      </c>
      <c r="B23" s="5" t="s">
        <v>9</v>
      </c>
      <c r="C23" s="5"/>
      <c r="D23" s="5"/>
    </row>
    <row r="24" spans="1:4" ht="12.75">
      <c r="A24" s="5" t="s">
        <v>27</v>
      </c>
      <c r="B24" s="5" t="s">
        <v>9</v>
      </c>
      <c r="C24" s="5" t="s">
        <v>41</v>
      </c>
      <c r="D24" s="5" t="s">
        <v>42</v>
      </c>
    </row>
    <row r="25" spans="1:4" ht="64.5" customHeight="1">
      <c r="A25" s="5" t="s">
        <v>43</v>
      </c>
      <c r="B25" s="5" t="s">
        <v>9</v>
      </c>
      <c r="C25" s="5" t="s">
        <v>44</v>
      </c>
      <c r="D25" s="5" t="s">
        <v>45</v>
      </c>
    </row>
    <row r="26" spans="1:4" ht="12.75">
      <c r="A26" s="5" t="s">
        <v>46</v>
      </c>
      <c r="B26" s="5" t="s">
        <v>9</v>
      </c>
      <c r="C26" s="5" t="s">
        <v>47</v>
      </c>
      <c r="D26" s="5" t="s">
        <v>11</v>
      </c>
    </row>
    <row r="27" spans="1:4" ht="16.5" customHeight="1">
      <c r="A27" s="3" t="s">
        <v>48</v>
      </c>
      <c r="B27" s="3"/>
      <c r="C27" s="3"/>
      <c r="D27" s="3"/>
    </row>
    <row r="28" spans="1:4" ht="12.75">
      <c r="A28" s="5" t="s">
        <v>49</v>
      </c>
      <c r="B28" s="5" t="s">
        <v>9</v>
      </c>
      <c r="C28" s="5" t="s">
        <v>50</v>
      </c>
      <c r="D28" s="5" t="s">
        <v>51</v>
      </c>
    </row>
    <row r="29" spans="1:4" ht="12.75">
      <c r="A29" s="5" t="s">
        <v>52</v>
      </c>
      <c r="B29" s="5" t="s">
        <v>9</v>
      </c>
      <c r="C29" s="5" t="s">
        <v>41</v>
      </c>
      <c r="D29" s="5" t="s">
        <v>11</v>
      </c>
    </row>
    <row r="30" spans="1:4" ht="12.75">
      <c r="A30" s="5" t="s">
        <v>53</v>
      </c>
      <c r="B30" s="5" t="s">
        <v>9</v>
      </c>
      <c r="C30" s="5" t="s">
        <v>54</v>
      </c>
      <c r="D30" s="5" t="s">
        <v>55</v>
      </c>
    </row>
    <row r="31" spans="1:4" ht="16.5" customHeight="1">
      <c r="A31" s="3" t="s">
        <v>56</v>
      </c>
      <c r="B31" s="3"/>
      <c r="C31" s="3"/>
      <c r="D31" s="3"/>
    </row>
    <row r="32" spans="1:4" ht="12.75">
      <c r="A32" s="5" t="s">
        <v>57</v>
      </c>
      <c r="B32" s="5" t="s">
        <v>9</v>
      </c>
      <c r="C32" s="5" t="s">
        <v>58</v>
      </c>
      <c r="D32" s="5"/>
    </row>
    <row r="33" spans="1:4" ht="12.75">
      <c r="A33" s="5" t="s">
        <v>59</v>
      </c>
      <c r="B33" s="5" t="s">
        <v>9</v>
      </c>
      <c r="C33" s="5">
        <v>161</v>
      </c>
      <c r="D33" s="5"/>
    </row>
    <row r="34" spans="1:4" ht="12.75">
      <c r="A34" s="5" t="s">
        <v>60</v>
      </c>
      <c r="B34" s="5" t="s">
        <v>9</v>
      </c>
      <c r="C34" s="5">
        <v>163</v>
      </c>
      <c r="D34" s="5"/>
    </row>
    <row r="35" spans="1:4" ht="12.75">
      <c r="A35" s="5" t="s">
        <v>61</v>
      </c>
      <c r="B35" s="5" t="s">
        <v>9</v>
      </c>
      <c r="C35" s="5">
        <v>163</v>
      </c>
      <c r="D35" s="5"/>
    </row>
    <row r="36" spans="1:4" ht="12.75">
      <c r="A36" s="5" t="s">
        <v>62</v>
      </c>
      <c r="B36" s="5" t="s">
        <v>9</v>
      </c>
      <c r="C36" s="5">
        <v>162</v>
      </c>
      <c r="D36" s="5" t="s">
        <v>63</v>
      </c>
    </row>
    <row r="37" spans="1:4" ht="12.75">
      <c r="A37" s="5" t="s">
        <v>64</v>
      </c>
      <c r="B37" s="5" t="s">
        <v>9</v>
      </c>
      <c r="C37" s="5">
        <v>164</v>
      </c>
      <c r="D37" s="5"/>
    </row>
    <row r="38" spans="1:4" ht="12.75">
      <c r="A38" s="5" t="s">
        <v>65</v>
      </c>
      <c r="B38" s="5" t="s">
        <v>9</v>
      </c>
      <c r="C38" s="5" t="s">
        <v>66</v>
      </c>
      <c r="D38" s="5" t="s">
        <v>67</v>
      </c>
    </row>
    <row r="39" spans="1:4" ht="12.75">
      <c r="A39" s="5" t="s">
        <v>68</v>
      </c>
      <c r="B39" s="5" t="s">
        <v>9</v>
      </c>
      <c r="C39" s="5"/>
      <c r="D39" s="5" t="s">
        <v>69</v>
      </c>
    </row>
    <row r="40" spans="1:4" ht="61.5" customHeight="1">
      <c r="A40" s="5" t="s">
        <v>70</v>
      </c>
      <c r="B40" s="5" t="s">
        <v>9</v>
      </c>
      <c r="C40" s="5"/>
      <c r="D40" s="5" t="s">
        <v>69</v>
      </c>
    </row>
    <row r="41" spans="1:4" ht="12.75">
      <c r="A41" s="5" t="s">
        <v>71</v>
      </c>
      <c r="B41" s="5" t="s">
        <v>9</v>
      </c>
      <c r="C41" s="5"/>
      <c r="D41" s="5" t="s">
        <v>69</v>
      </c>
    </row>
    <row r="42" spans="1:4" ht="12.75">
      <c r="A42" s="5" t="s">
        <v>72</v>
      </c>
      <c r="B42" s="5" t="s">
        <v>9</v>
      </c>
      <c r="C42" s="5"/>
      <c r="D42" s="5" t="s">
        <v>69</v>
      </c>
    </row>
    <row r="43" spans="1:4" ht="12.75">
      <c r="A43" s="5" t="s">
        <v>73</v>
      </c>
      <c r="B43" s="5" t="s">
        <v>9</v>
      </c>
      <c r="C43" s="5"/>
      <c r="D43" s="5" t="s">
        <v>69</v>
      </c>
    </row>
    <row r="44" spans="1:4" ht="12.75">
      <c r="A44" s="5" t="s">
        <v>74</v>
      </c>
      <c r="B44" s="5" t="s">
        <v>9</v>
      </c>
      <c r="C44" s="5"/>
      <c r="D44" s="5" t="s">
        <v>69</v>
      </c>
    </row>
    <row r="45" spans="1:4" ht="12.75">
      <c r="A45" s="5" t="s">
        <v>75</v>
      </c>
      <c r="B45" s="5" t="s">
        <v>9</v>
      </c>
      <c r="C45" s="5" t="s">
        <v>35</v>
      </c>
      <c r="D45" s="5" t="s">
        <v>69</v>
      </c>
    </row>
    <row r="46" spans="1:4" ht="12.75">
      <c r="A46" s="5" t="s">
        <v>76</v>
      </c>
      <c r="B46" s="5" t="s">
        <v>9</v>
      </c>
      <c r="C46" s="5">
        <v>164</v>
      </c>
      <c r="D46" s="5" t="s">
        <v>69</v>
      </c>
    </row>
    <row r="47" spans="1:4" ht="16.5" customHeight="1">
      <c r="A47" s="8" t="s">
        <v>77</v>
      </c>
      <c r="B47" s="8"/>
      <c r="C47" s="8"/>
      <c r="D47" s="8"/>
    </row>
    <row r="48" spans="1:4" ht="12.75">
      <c r="A48" s="5" t="s">
        <v>78</v>
      </c>
      <c r="B48" s="5" t="s">
        <v>9</v>
      </c>
      <c r="C48" s="5" t="s">
        <v>79</v>
      </c>
      <c r="D48" s="5"/>
    </row>
    <row r="49" spans="1:4" ht="16.5" customHeight="1">
      <c r="A49" s="8" t="s">
        <v>80</v>
      </c>
      <c r="B49" s="8"/>
      <c r="C49" s="8"/>
      <c r="D49" s="8"/>
    </row>
    <row r="50" spans="1:4" ht="12.75">
      <c r="A50" s="5" t="s">
        <v>81</v>
      </c>
      <c r="B50" s="5" t="s">
        <v>9</v>
      </c>
      <c r="C50" s="5" t="s">
        <v>82</v>
      </c>
      <c r="D50" s="5" t="s">
        <v>83</v>
      </c>
    </row>
    <row r="51" spans="1:4" ht="16.5" customHeight="1">
      <c r="A51" s="3" t="s">
        <v>84</v>
      </c>
      <c r="B51" s="3"/>
      <c r="C51" s="3"/>
      <c r="D51" s="3"/>
    </row>
    <row r="52" spans="1:4" ht="12.75">
      <c r="A52" s="5" t="s">
        <v>85</v>
      </c>
      <c r="B52" s="5" t="s">
        <v>9</v>
      </c>
      <c r="C52" s="6" t="s">
        <v>86</v>
      </c>
      <c r="D52" s="5"/>
    </row>
    <row r="53" spans="1:4" ht="12.75">
      <c r="A53" s="5" t="s">
        <v>87</v>
      </c>
      <c r="B53" s="5" t="s">
        <v>9</v>
      </c>
      <c r="C53" s="6" t="s">
        <v>88</v>
      </c>
      <c r="D53" s="5" t="s">
        <v>89</v>
      </c>
    </row>
    <row r="54" spans="1:4" ht="12.75">
      <c r="A54" s="5" t="s">
        <v>90</v>
      </c>
      <c r="B54" s="5" t="s">
        <v>9</v>
      </c>
      <c r="C54" s="6" t="s">
        <v>88</v>
      </c>
      <c r="D54" s="5" t="s">
        <v>91</v>
      </c>
    </row>
    <row r="55" spans="1:4" ht="12.75">
      <c r="A55" s="5" t="s">
        <v>92</v>
      </c>
      <c r="B55" s="5" t="s">
        <v>9</v>
      </c>
      <c r="C55" s="6" t="s">
        <v>93</v>
      </c>
      <c r="D55" s="5" t="s">
        <v>94</v>
      </c>
    </row>
    <row r="56" spans="1:4" ht="16.5" customHeight="1">
      <c r="A56" s="3" t="s">
        <v>95</v>
      </c>
      <c r="B56" s="3"/>
      <c r="C56" s="3"/>
      <c r="D56" s="3"/>
    </row>
    <row r="57" spans="1:4" ht="12.75">
      <c r="A57" s="9" t="s">
        <v>96</v>
      </c>
      <c r="B57" s="10" t="s">
        <v>9</v>
      </c>
      <c r="C57" s="11" t="s">
        <v>97</v>
      </c>
      <c r="D57" s="12"/>
    </row>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74.25" customHeight="1"/>
    <row r="74" s="1" customFormat="1" ht="12.75"/>
    <row r="75" s="1" customFormat="1" ht="12.75"/>
    <row r="76" s="1" customFormat="1" ht="12.75"/>
    <row r="77" s="1" customFormat="1" ht="155.25" customHeight="1"/>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230.25" customHeight="1"/>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3.75" customHeight="1"/>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3" customFormat="1" ht="12.75"/>
    <row r="153" s="13" customFormat="1" ht="35.25" customHeight="1"/>
    <row r="154" s="1" customFormat="1" ht="12.75"/>
    <row r="155" s="1" customFormat="1" ht="12.75"/>
    <row r="156" s="1" customFormat="1" ht="12.75"/>
    <row r="157" s="1" customFormat="1" ht="12.75"/>
    <row r="158" s="13" customFormat="1" ht="12.75"/>
    <row r="159" s="1" customFormat="1" ht="78" customHeight="1"/>
  </sheetData>
  <sheetProtection selectLockedCells="1" selectUnlockedCells="1"/>
  <mergeCells count="16">
    <mergeCell ref="A1:D1"/>
    <mergeCell ref="A2:D2"/>
    <mergeCell ref="A3:A5"/>
    <mergeCell ref="B3:B5"/>
    <mergeCell ref="C3:C5"/>
    <mergeCell ref="D3:D5"/>
    <mergeCell ref="A6:D6"/>
    <mergeCell ref="A12:D12"/>
    <mergeCell ref="A13:D13"/>
    <mergeCell ref="A21:D21"/>
    <mergeCell ref="A27:D27"/>
    <mergeCell ref="A31:D31"/>
    <mergeCell ref="A47:D47"/>
    <mergeCell ref="A49:D49"/>
    <mergeCell ref="A51:D51"/>
    <mergeCell ref="A56:D56"/>
  </mergeCells>
  <printOptions/>
  <pageMargins left="0.7083333333333334" right="0.7083333333333334" top="0.7479166666666667" bottom="0.7479166666666667" header="0.5118055555555555" footer="0.5118055555555555"/>
  <pageSetup horizontalDpi="300" verticalDpi="300" orientation="portrait" scale="72"/>
</worksheet>
</file>

<file path=xl/worksheets/sheet10.xml><?xml version="1.0" encoding="utf-8"?>
<worksheet xmlns="http://schemas.openxmlformats.org/spreadsheetml/2006/main" xmlns:r="http://schemas.openxmlformats.org/officeDocument/2006/relationships">
  <sheetPr>
    <pageSetUpPr fitToPage="1"/>
  </sheetPr>
  <dimension ref="A1:P22"/>
  <sheetViews>
    <sheetView zoomScale="90" zoomScaleNormal="90" workbookViewId="0" topLeftCell="C11">
      <selection activeCell="A2" sqref="A2"/>
    </sheetView>
  </sheetViews>
  <sheetFormatPr defaultColWidth="11.421875" defaultRowHeight="12.75"/>
  <cols>
    <col min="1" max="1" width="21.57421875" style="66" customWidth="1"/>
    <col min="2" max="2" width="49.00390625" style="66" customWidth="1"/>
    <col min="3" max="3" width="10.421875" style="66" customWidth="1"/>
    <col min="4" max="4" width="6.28125" style="66" customWidth="1"/>
    <col min="5" max="5" width="26.8515625" style="131" customWidth="1"/>
    <col min="6" max="6" width="2.28125" style="66" customWidth="1"/>
    <col min="7" max="7" width="7.140625" style="66" customWidth="1"/>
    <col min="8" max="8" width="21.140625" style="117" customWidth="1"/>
    <col min="9" max="9" width="23.28125" style="66" customWidth="1"/>
    <col min="10" max="10" width="10.7109375" style="66" customWidth="1"/>
    <col min="11" max="11" width="13.28125" style="66" customWidth="1"/>
    <col min="12" max="12" width="10.57421875" style="66" customWidth="1"/>
    <col min="13" max="14" width="14.421875" style="105" customWidth="1"/>
    <col min="15" max="15" width="9.421875" style="66" customWidth="1"/>
    <col min="16" max="16" width="22.28125" style="66" customWidth="1"/>
    <col min="17" max="246" width="10.7109375" style="66" customWidth="1"/>
    <col min="247" max="247" width="21.421875" style="66" customWidth="1"/>
    <col min="248" max="248" width="21.57421875" style="66" customWidth="1"/>
    <col min="249" max="249" width="49.00390625" style="66" customWidth="1"/>
    <col min="250" max="250" width="8.421875" style="66" customWidth="1"/>
    <col min="251" max="251" width="6.28125" style="66" customWidth="1"/>
    <col min="252" max="252" width="10.7109375" style="66" customWidth="1"/>
    <col min="253" max="253" width="25.421875" style="66" customWidth="1"/>
    <col min="254" max="254" width="9.421875" style="66" customWidth="1"/>
    <col min="255" max="255" width="15.140625" style="66" customWidth="1"/>
    <col min="256" max="16384" width="5.28125" style="66" customWidth="1"/>
  </cols>
  <sheetData>
    <row r="1" spans="1:16" ht="12.75">
      <c r="A1" s="195"/>
      <c r="B1" s="195"/>
      <c r="C1" s="195"/>
      <c r="D1" s="195"/>
      <c r="E1" s="196"/>
      <c r="F1" s="195"/>
      <c r="G1" s="195"/>
      <c r="H1" s="197"/>
      <c r="I1" s="195"/>
      <c r="J1" s="195"/>
      <c r="K1" s="195"/>
      <c r="L1" s="195"/>
      <c r="M1" s="198"/>
      <c r="N1" s="198"/>
      <c r="O1" s="195"/>
      <c r="P1" s="195"/>
    </row>
    <row r="2" spans="1:16" ht="21" customHeight="1">
      <c r="A2" s="157" t="s">
        <v>289</v>
      </c>
      <c r="B2" s="157"/>
      <c r="C2" s="157"/>
      <c r="D2" s="157"/>
      <c r="E2" s="157"/>
      <c r="F2" s="157"/>
      <c r="G2" s="157"/>
      <c r="H2" s="157"/>
      <c r="I2" s="157"/>
      <c r="J2" s="157"/>
      <c r="K2" s="157"/>
      <c r="L2" s="157"/>
      <c r="M2" s="157"/>
      <c r="N2" s="157"/>
      <c r="O2" s="157"/>
      <c r="P2" s="157"/>
    </row>
    <row r="3" spans="1:16" ht="21" customHeight="1">
      <c r="A3" s="157" t="s">
        <v>290</v>
      </c>
      <c r="B3" s="157"/>
      <c r="C3" s="157"/>
      <c r="D3" s="157"/>
      <c r="E3" s="157"/>
      <c r="F3" s="157"/>
      <c r="G3" s="157"/>
      <c r="H3" s="157"/>
      <c r="I3" s="157"/>
      <c r="J3" s="157"/>
      <c r="K3" s="157"/>
      <c r="L3" s="157"/>
      <c r="M3" s="157"/>
      <c r="N3" s="157"/>
      <c r="O3" s="157"/>
      <c r="P3" s="157"/>
    </row>
    <row r="4" spans="1:16" ht="20.25" customHeight="1">
      <c r="A4" s="157" t="s">
        <v>249</v>
      </c>
      <c r="B4" s="157"/>
      <c r="C4" s="157"/>
      <c r="D4" s="157"/>
      <c r="E4" s="157"/>
      <c r="F4" s="158"/>
      <c r="G4" s="157" t="s">
        <v>250</v>
      </c>
      <c r="H4" s="157"/>
      <c r="I4" s="157"/>
      <c r="J4" s="157"/>
      <c r="K4" s="157"/>
      <c r="L4" s="157"/>
      <c r="M4" s="157"/>
      <c r="N4" s="157"/>
      <c r="O4" s="157"/>
      <c r="P4" s="157"/>
    </row>
    <row r="5" spans="1:16" ht="30">
      <c r="A5" s="159" t="s">
        <v>212</v>
      </c>
      <c r="B5" s="159" t="s">
        <v>135</v>
      </c>
      <c r="C5" s="159" t="s">
        <v>9</v>
      </c>
      <c r="D5" s="160" t="s">
        <v>102</v>
      </c>
      <c r="E5" s="161" t="s">
        <v>5</v>
      </c>
      <c r="F5" s="199"/>
      <c r="G5" s="163" t="s">
        <v>212</v>
      </c>
      <c r="H5" s="164" t="s">
        <v>251</v>
      </c>
      <c r="I5" s="165" t="s">
        <v>176</v>
      </c>
      <c r="J5" s="165" t="s">
        <v>252</v>
      </c>
      <c r="K5" s="165" t="s">
        <v>253</v>
      </c>
      <c r="L5" s="165" t="s">
        <v>254</v>
      </c>
      <c r="M5" s="135" t="s">
        <v>231</v>
      </c>
      <c r="N5" s="135" t="s">
        <v>232</v>
      </c>
      <c r="O5" s="166" t="s">
        <v>102</v>
      </c>
      <c r="P5" s="166" t="s">
        <v>184</v>
      </c>
    </row>
    <row r="6" spans="1:16" ht="30" customHeight="1">
      <c r="A6" s="167" t="s">
        <v>255</v>
      </c>
      <c r="B6" s="168" t="s">
        <v>35</v>
      </c>
      <c r="C6" s="169" t="s">
        <v>117</v>
      </c>
      <c r="D6" s="169">
        <v>46</v>
      </c>
      <c r="E6" s="200">
        <v>73117329</v>
      </c>
      <c r="F6" s="201"/>
      <c r="G6" s="136">
        <v>1</v>
      </c>
      <c r="H6" s="169" t="s">
        <v>291</v>
      </c>
      <c r="I6" s="169" t="s">
        <v>292</v>
      </c>
      <c r="J6" s="150">
        <v>34159</v>
      </c>
      <c r="K6" s="150">
        <v>34668</v>
      </c>
      <c r="L6" s="169">
        <f>+ROUND((K6-J6)/30,2)</f>
        <v>16.97</v>
      </c>
      <c r="M6" s="149">
        <v>1</v>
      </c>
      <c r="N6" s="149">
        <v>1</v>
      </c>
      <c r="O6" s="149">
        <v>54</v>
      </c>
      <c r="P6" s="139" t="s">
        <v>237</v>
      </c>
    </row>
    <row r="7" spans="1:16" ht="30" customHeight="1">
      <c r="A7" s="167" t="s">
        <v>259</v>
      </c>
      <c r="B7" s="139" t="s">
        <v>293</v>
      </c>
      <c r="C7" s="169" t="s">
        <v>117</v>
      </c>
      <c r="D7" s="169">
        <v>47</v>
      </c>
      <c r="E7" s="169" t="s">
        <v>294</v>
      </c>
      <c r="F7" s="185"/>
      <c r="G7" s="136">
        <v>2</v>
      </c>
      <c r="H7" s="169" t="s">
        <v>295</v>
      </c>
      <c r="I7" s="169" t="s">
        <v>292</v>
      </c>
      <c r="J7" s="150">
        <v>34576</v>
      </c>
      <c r="K7" s="150">
        <v>36130</v>
      </c>
      <c r="L7" s="169">
        <f aca="true" t="shared" si="0" ref="L7:L14">+ROUND((K7-J7)/30,2)</f>
        <v>51.8</v>
      </c>
      <c r="M7" s="149">
        <v>1</v>
      </c>
      <c r="N7" s="149">
        <v>1</v>
      </c>
      <c r="O7" s="149">
        <v>57</v>
      </c>
      <c r="P7" s="139" t="s">
        <v>237</v>
      </c>
    </row>
    <row r="8" spans="1:16" ht="104.25" customHeight="1">
      <c r="A8" s="167" t="s">
        <v>263</v>
      </c>
      <c r="B8" s="139" t="s">
        <v>264</v>
      </c>
      <c r="C8" s="169" t="s">
        <v>117</v>
      </c>
      <c r="D8" s="169">
        <v>47</v>
      </c>
      <c r="E8" s="202" t="s">
        <v>296</v>
      </c>
      <c r="F8" s="203"/>
      <c r="G8" s="136">
        <v>3</v>
      </c>
      <c r="H8" s="169" t="s">
        <v>297</v>
      </c>
      <c r="I8" s="169" t="s">
        <v>298</v>
      </c>
      <c r="J8" s="150">
        <v>36165</v>
      </c>
      <c r="K8" s="150">
        <v>37705</v>
      </c>
      <c r="L8" s="169">
        <f t="shared" si="0"/>
        <v>51.33</v>
      </c>
      <c r="M8" s="149">
        <v>1</v>
      </c>
      <c r="N8" s="149">
        <v>1</v>
      </c>
      <c r="O8" s="149">
        <v>58</v>
      </c>
      <c r="P8" s="139" t="s">
        <v>237</v>
      </c>
    </row>
    <row r="9" spans="1:16" ht="103.5" customHeight="1">
      <c r="A9" s="167" t="s">
        <v>267</v>
      </c>
      <c r="B9" s="139" t="s">
        <v>299</v>
      </c>
      <c r="C9" s="169" t="s">
        <v>117</v>
      </c>
      <c r="D9" s="169" t="s">
        <v>300</v>
      </c>
      <c r="E9" s="169" t="s">
        <v>269</v>
      </c>
      <c r="F9" s="203"/>
      <c r="G9" s="136">
        <v>4</v>
      </c>
      <c r="H9" s="169" t="s">
        <v>301</v>
      </c>
      <c r="I9" s="169" t="s">
        <v>302</v>
      </c>
      <c r="J9" s="150">
        <v>37706</v>
      </c>
      <c r="K9" s="150">
        <v>38307</v>
      </c>
      <c r="L9" s="169">
        <f t="shared" si="0"/>
        <v>20.03</v>
      </c>
      <c r="M9" s="149">
        <v>1</v>
      </c>
      <c r="N9" s="149">
        <v>1</v>
      </c>
      <c r="O9" s="149">
        <v>62</v>
      </c>
      <c r="P9" s="139" t="s">
        <v>237</v>
      </c>
    </row>
    <row r="10" spans="1:16" ht="117" customHeight="1">
      <c r="A10" s="167" t="s">
        <v>303</v>
      </c>
      <c r="B10" s="168" t="s">
        <v>271</v>
      </c>
      <c r="C10" s="173" t="s">
        <v>117</v>
      </c>
      <c r="D10" s="173">
        <v>45</v>
      </c>
      <c r="E10" s="169" t="s">
        <v>272</v>
      </c>
      <c r="F10" s="185"/>
      <c r="G10" s="136">
        <v>5</v>
      </c>
      <c r="H10" s="169" t="s">
        <v>277</v>
      </c>
      <c r="I10" s="169" t="s">
        <v>304</v>
      </c>
      <c r="J10" s="150">
        <v>37956</v>
      </c>
      <c r="K10" s="150">
        <v>38153</v>
      </c>
      <c r="L10" s="169">
        <f t="shared" si="0"/>
        <v>6.57</v>
      </c>
      <c r="M10" s="149">
        <v>1</v>
      </c>
      <c r="N10" s="149">
        <v>1</v>
      </c>
      <c r="O10" s="149">
        <v>63</v>
      </c>
      <c r="P10" s="139" t="s">
        <v>237</v>
      </c>
    </row>
    <row r="11" spans="1:16" ht="26.25" customHeight="1">
      <c r="A11" s="167" t="s">
        <v>276</v>
      </c>
      <c r="B11" s="204">
        <v>1</v>
      </c>
      <c r="C11" s="173" t="s">
        <v>117</v>
      </c>
      <c r="D11" s="173">
        <v>45</v>
      </c>
      <c r="E11" s="204" t="s">
        <v>272</v>
      </c>
      <c r="F11" s="185"/>
      <c r="G11" s="136">
        <v>6</v>
      </c>
      <c r="H11" s="169" t="s">
        <v>277</v>
      </c>
      <c r="I11" s="169" t="s">
        <v>304</v>
      </c>
      <c r="J11" s="150">
        <v>37906</v>
      </c>
      <c r="K11" s="150">
        <v>38837</v>
      </c>
      <c r="L11" s="169">
        <f t="shared" si="0"/>
        <v>31.03</v>
      </c>
      <c r="M11" s="149">
        <v>1</v>
      </c>
      <c r="N11" s="149">
        <v>1</v>
      </c>
      <c r="O11" s="149">
        <v>63</v>
      </c>
      <c r="P11" s="139" t="s">
        <v>237</v>
      </c>
    </row>
    <row r="12" spans="1:16" ht="26.25" customHeight="1">
      <c r="A12" s="167" t="s">
        <v>280</v>
      </c>
      <c r="B12" s="205" t="s">
        <v>167</v>
      </c>
      <c r="C12" s="173" t="s">
        <v>117</v>
      </c>
      <c r="D12" s="169"/>
      <c r="E12" s="206">
        <v>33514</v>
      </c>
      <c r="F12" s="207"/>
      <c r="G12" s="136">
        <v>7</v>
      </c>
      <c r="H12" s="169" t="s">
        <v>305</v>
      </c>
      <c r="I12" s="169" t="s">
        <v>306</v>
      </c>
      <c r="J12" s="150">
        <v>40224</v>
      </c>
      <c r="K12" s="150">
        <v>40589</v>
      </c>
      <c r="L12" s="169">
        <f t="shared" si="0"/>
        <v>12.17</v>
      </c>
      <c r="M12" s="149">
        <v>1</v>
      </c>
      <c r="N12" s="149">
        <v>1</v>
      </c>
      <c r="O12" s="149">
        <v>66</v>
      </c>
      <c r="P12" s="139" t="s">
        <v>237</v>
      </c>
    </row>
    <row r="13" spans="1:16" ht="109.5" customHeight="1">
      <c r="A13" s="181" t="s">
        <v>283</v>
      </c>
      <c r="B13" s="139" t="s">
        <v>284</v>
      </c>
      <c r="C13" s="173" t="s">
        <v>117</v>
      </c>
      <c r="D13" s="169" t="s">
        <v>300</v>
      </c>
      <c r="E13" s="136" t="s">
        <v>272</v>
      </c>
      <c r="F13" s="207"/>
      <c r="G13" s="189"/>
      <c r="H13" s="169" t="s">
        <v>307</v>
      </c>
      <c r="I13" s="169" t="s">
        <v>306</v>
      </c>
      <c r="J13" s="150">
        <v>40634</v>
      </c>
      <c r="K13" s="150">
        <v>40858</v>
      </c>
      <c r="L13" s="169">
        <f t="shared" si="0"/>
        <v>7.47</v>
      </c>
      <c r="M13" s="149">
        <v>1</v>
      </c>
      <c r="N13" s="149">
        <v>1</v>
      </c>
      <c r="O13" s="149">
        <v>68</v>
      </c>
      <c r="P13" s="139" t="s">
        <v>237</v>
      </c>
    </row>
    <row r="14" spans="1:16" ht="12.75">
      <c r="A14" s="167" t="s">
        <v>308</v>
      </c>
      <c r="B14" s="183">
        <v>7</v>
      </c>
      <c r="C14" s="169">
        <f>+IF(E14&gt;=B14,1,0)</f>
        <v>1</v>
      </c>
      <c r="D14" s="169" t="s">
        <v>300</v>
      </c>
      <c r="E14" s="184">
        <f>+E15/12</f>
        <v>17.355833333333333</v>
      </c>
      <c r="F14" s="182"/>
      <c r="G14" s="182"/>
      <c r="H14" s="169" t="s">
        <v>309</v>
      </c>
      <c r="I14" s="169" t="s">
        <v>310</v>
      </c>
      <c r="J14" s="150">
        <v>40878</v>
      </c>
      <c r="K14" s="150">
        <v>41205</v>
      </c>
      <c r="L14" s="169">
        <f t="shared" si="0"/>
        <v>10.9</v>
      </c>
      <c r="M14" s="149">
        <v>1</v>
      </c>
      <c r="N14" s="149">
        <v>1</v>
      </c>
      <c r="O14" s="149">
        <v>69</v>
      </c>
      <c r="P14" s="139" t="s">
        <v>237</v>
      </c>
    </row>
    <row r="15" spans="1:16" ht="39.75" customHeight="1">
      <c r="A15" s="167" t="s">
        <v>311</v>
      </c>
      <c r="B15" s="183">
        <f>+B14*12</f>
        <v>84</v>
      </c>
      <c r="C15" s="169">
        <f>+IF(E15&gt;=B15,1,0)</f>
        <v>1</v>
      </c>
      <c r="D15" s="169" t="s">
        <v>300</v>
      </c>
      <c r="E15" s="183">
        <f>+L15</f>
        <v>208.26999999999998</v>
      </c>
      <c r="F15" s="182"/>
      <c r="G15" s="182"/>
      <c r="H15" s="208"/>
      <c r="I15" s="182"/>
      <c r="J15" s="182"/>
      <c r="K15" s="187" t="s">
        <v>245</v>
      </c>
      <c r="L15" s="187">
        <f>SUMPRODUCT(L6:L14,M6:M14)</f>
        <v>208.26999999999998</v>
      </c>
      <c r="M15" s="209"/>
      <c r="N15" s="209"/>
      <c r="O15" s="182"/>
      <c r="P15" s="182"/>
    </row>
    <row r="16" spans="1:16" ht="12.75">
      <c r="A16" s="210"/>
      <c r="B16" s="211"/>
      <c r="C16" s="211"/>
      <c r="D16" s="211"/>
      <c r="E16" s="212"/>
      <c r="F16" s="213"/>
      <c r="G16" s="195"/>
      <c r="H16" s="197"/>
      <c r="I16" s="195"/>
      <c r="J16" s="195"/>
      <c r="K16" s="193" t="s">
        <v>246</v>
      </c>
      <c r="L16" s="187">
        <f>+SUMPRODUCT(L6:L14,N6:N14)</f>
        <v>208.26999999999998</v>
      </c>
      <c r="M16" s="198"/>
      <c r="N16" s="198"/>
      <c r="O16" s="195"/>
      <c r="P16" s="195"/>
    </row>
    <row r="17" spans="1:16" ht="12.75">
      <c r="A17" s="210"/>
      <c r="B17" s="211"/>
      <c r="C17" s="211"/>
      <c r="D17" s="211"/>
      <c r="E17" s="212"/>
      <c r="F17" s="195"/>
      <c r="G17" s="195"/>
      <c r="H17" s="197"/>
      <c r="I17" s="195"/>
      <c r="J17" s="195"/>
      <c r="K17" s="195"/>
      <c r="L17" s="214"/>
      <c r="M17" s="198"/>
      <c r="N17" s="198"/>
      <c r="O17" s="195"/>
      <c r="P17" s="195"/>
    </row>
    <row r="18" spans="1:16" ht="12.75">
      <c r="A18" s="211"/>
      <c r="B18" s="211"/>
      <c r="C18" s="211"/>
      <c r="D18" s="211"/>
      <c r="E18" s="212"/>
      <c r="F18" s="195"/>
      <c r="G18" s="195"/>
      <c r="H18" s="197"/>
      <c r="I18" s="195"/>
      <c r="J18" s="195"/>
      <c r="K18" s="195"/>
      <c r="L18" s="215"/>
      <c r="M18" s="198"/>
      <c r="N18" s="198"/>
      <c r="O18" s="195"/>
      <c r="P18" s="195"/>
    </row>
    <row r="19" spans="1:16" ht="12.75">
      <c r="A19" s="211"/>
      <c r="B19" s="211"/>
      <c r="C19" s="211"/>
      <c r="D19" s="211"/>
      <c r="E19" s="212"/>
      <c r="F19" s="195"/>
      <c r="G19" s="195"/>
      <c r="H19" s="197"/>
      <c r="I19" s="195"/>
      <c r="J19" s="195"/>
      <c r="K19" s="195"/>
      <c r="L19" s="195"/>
      <c r="M19" s="198"/>
      <c r="N19" s="198"/>
      <c r="O19" s="195"/>
      <c r="P19" s="195"/>
    </row>
    <row r="20" spans="1:16" ht="12.75">
      <c r="A20" s="211"/>
      <c r="B20" s="211"/>
      <c r="C20" s="211"/>
      <c r="D20" s="211"/>
      <c r="E20" s="212"/>
      <c r="F20" s="195"/>
      <c r="G20" s="195"/>
      <c r="H20" s="197"/>
      <c r="I20" s="195"/>
      <c r="J20" s="195"/>
      <c r="K20" s="195"/>
      <c r="L20" s="195"/>
      <c r="M20" s="198"/>
      <c r="N20" s="198"/>
      <c r="O20" s="195"/>
      <c r="P20" s="195"/>
    </row>
    <row r="21" spans="1:16" ht="12.75">
      <c r="A21" s="195"/>
      <c r="B21" s="195"/>
      <c r="C21" s="195"/>
      <c r="D21" s="195"/>
      <c r="E21" s="196"/>
      <c r="F21" s="195"/>
      <c r="G21" s="195"/>
      <c r="H21" s="197"/>
      <c r="I21" s="195"/>
      <c r="J21" s="195"/>
      <c r="K21" s="195"/>
      <c r="L21" s="195"/>
      <c r="M21" s="198"/>
      <c r="N21" s="198"/>
      <c r="O21" s="195"/>
      <c r="P21" s="195"/>
    </row>
    <row r="22" spans="1:16" ht="12.75">
      <c r="A22" s="195"/>
      <c r="B22" s="195"/>
      <c r="C22" s="195"/>
      <c r="D22" s="195"/>
      <c r="E22" s="196"/>
      <c r="F22" s="195"/>
      <c r="G22" s="195"/>
      <c r="H22" s="197"/>
      <c r="I22" s="195"/>
      <c r="J22" s="195"/>
      <c r="K22" s="195"/>
      <c r="L22" s="195"/>
      <c r="M22" s="198"/>
      <c r="N22" s="198"/>
      <c r="O22" s="195"/>
      <c r="P22" s="195"/>
    </row>
  </sheetData>
  <sheetProtection selectLockedCells="1" selectUnlockedCells="1"/>
  <mergeCells count="4">
    <mergeCell ref="A2:P2"/>
    <mergeCell ref="A3:P3"/>
    <mergeCell ref="A4:E4"/>
    <mergeCell ref="G4:P4"/>
  </mergeCells>
  <printOptions/>
  <pageMargins left="0.7083333333333334" right="0.7083333333333334" top="0.7479166666666667" bottom="0.7479166666666667" header="0.5118055555555555" footer="0.5118055555555555"/>
  <pageSetup fitToHeight="1" fitToWidth="1" horizontalDpi="300" verticalDpi="300" orientation="landscape"/>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P20"/>
  <sheetViews>
    <sheetView zoomScale="80" zoomScaleNormal="80" workbookViewId="0" topLeftCell="E15">
      <selection activeCell="A2" sqref="A2"/>
    </sheetView>
  </sheetViews>
  <sheetFormatPr defaultColWidth="11.421875" defaultRowHeight="12.75"/>
  <cols>
    <col min="1" max="1" width="21.57421875" style="66" customWidth="1"/>
    <col min="2" max="2" width="61.00390625" style="66" customWidth="1"/>
    <col min="3" max="3" width="8.421875" style="66" customWidth="1"/>
    <col min="4" max="4" width="6.28125" style="66" customWidth="1"/>
    <col min="5" max="5" width="38.57421875" style="66" customWidth="1"/>
    <col min="6" max="6" width="8.7109375" style="66" customWidth="1"/>
    <col min="7" max="7" width="10.28125" style="66" customWidth="1"/>
    <col min="8" max="8" width="23.140625" style="66" customWidth="1"/>
    <col min="9" max="9" width="39.57421875" style="66" customWidth="1"/>
    <col min="10" max="10" width="10.7109375" style="66" customWidth="1"/>
    <col min="11" max="11" width="11.28125" style="66" customWidth="1"/>
    <col min="12" max="12" width="10.421875" style="66" customWidth="1"/>
    <col min="13" max="13" width="18.421875" style="66" customWidth="1"/>
    <col min="14" max="14" width="16.421875" style="66" customWidth="1"/>
    <col min="15" max="15" width="10.7109375" style="66" customWidth="1"/>
    <col min="16" max="16" width="34.28125" style="66" customWidth="1"/>
    <col min="17" max="246" width="10.7109375" style="66" customWidth="1"/>
    <col min="247" max="247" width="21.421875" style="66" customWidth="1"/>
    <col min="248" max="248" width="21.57421875" style="66" customWidth="1"/>
    <col min="249" max="249" width="61.00390625" style="66" customWidth="1"/>
    <col min="250" max="250" width="8.421875" style="66" customWidth="1"/>
    <col min="251" max="251" width="6.28125" style="66" customWidth="1"/>
    <col min="252" max="252" width="10.7109375" style="66" customWidth="1"/>
    <col min="253" max="253" width="25.421875" style="66" customWidth="1"/>
    <col min="254" max="254" width="27.140625" style="66" customWidth="1"/>
    <col min="255" max="255" width="10.7109375" style="66" customWidth="1"/>
    <col min="256" max="16384" width="4.7109375" style="66" customWidth="1"/>
  </cols>
  <sheetData>
    <row r="2" spans="1:16" ht="21" customHeight="1">
      <c r="A2" s="157" t="s">
        <v>312</v>
      </c>
      <c r="B2" s="157"/>
      <c r="C2" s="157"/>
      <c r="D2" s="157"/>
      <c r="E2" s="157"/>
      <c r="F2" s="157"/>
      <c r="G2" s="157"/>
      <c r="H2" s="157"/>
      <c r="I2" s="157"/>
      <c r="J2" s="157"/>
      <c r="K2" s="157"/>
      <c r="L2" s="157"/>
      <c r="M2" s="157"/>
      <c r="N2" s="157"/>
      <c r="O2" s="157"/>
      <c r="P2" s="157"/>
    </row>
    <row r="3" spans="1:16" ht="21" customHeight="1">
      <c r="A3" s="157" t="s">
        <v>313</v>
      </c>
      <c r="B3" s="157"/>
      <c r="C3" s="157"/>
      <c r="D3" s="157"/>
      <c r="E3" s="157"/>
      <c r="F3" s="157"/>
      <c r="G3" s="157"/>
      <c r="H3" s="157"/>
      <c r="I3" s="157"/>
      <c r="J3" s="157"/>
      <c r="K3" s="157"/>
      <c r="L3" s="157"/>
      <c r="M3" s="157"/>
      <c r="N3" s="157"/>
      <c r="O3" s="157"/>
      <c r="P3" s="157"/>
    </row>
    <row r="4" spans="1:16" ht="26.25" customHeight="1">
      <c r="A4" s="157" t="s">
        <v>249</v>
      </c>
      <c r="B4" s="157"/>
      <c r="C4" s="157"/>
      <c r="D4" s="157"/>
      <c r="E4" s="157"/>
      <c r="G4" s="157" t="s">
        <v>250</v>
      </c>
      <c r="H4" s="157"/>
      <c r="I4" s="157"/>
      <c r="J4" s="157"/>
      <c r="K4" s="157"/>
      <c r="L4" s="157"/>
      <c r="M4" s="157"/>
      <c r="N4" s="157"/>
      <c r="O4" s="157"/>
      <c r="P4" s="157"/>
    </row>
    <row r="5" spans="1:16" ht="29.25" customHeight="1">
      <c r="A5" s="216" t="s">
        <v>212</v>
      </c>
      <c r="B5" s="216" t="s">
        <v>135</v>
      </c>
      <c r="C5" s="216" t="s">
        <v>9</v>
      </c>
      <c r="D5" s="216" t="s">
        <v>102</v>
      </c>
      <c r="E5" s="217" t="s">
        <v>5</v>
      </c>
      <c r="G5" s="163" t="s">
        <v>212</v>
      </c>
      <c r="H5" s="164" t="s">
        <v>251</v>
      </c>
      <c r="I5" s="165" t="s">
        <v>176</v>
      </c>
      <c r="J5" s="165" t="s">
        <v>252</v>
      </c>
      <c r="K5" s="165" t="s">
        <v>253</v>
      </c>
      <c r="L5" s="165" t="s">
        <v>254</v>
      </c>
      <c r="M5" s="135" t="s">
        <v>231</v>
      </c>
      <c r="N5" s="135" t="s">
        <v>232</v>
      </c>
      <c r="O5" s="166" t="s">
        <v>102</v>
      </c>
      <c r="P5" s="166" t="s">
        <v>184</v>
      </c>
    </row>
    <row r="6" spans="1:16" ht="49.5" customHeight="1">
      <c r="A6" s="167" t="s">
        <v>255</v>
      </c>
      <c r="B6" s="139" t="s">
        <v>167</v>
      </c>
      <c r="C6" s="169" t="s">
        <v>117</v>
      </c>
      <c r="D6" s="169">
        <v>76</v>
      </c>
      <c r="E6" s="200">
        <v>17123989</v>
      </c>
      <c r="F6" s="182"/>
      <c r="G6" s="136">
        <v>1</v>
      </c>
      <c r="H6" s="169" t="s">
        <v>314</v>
      </c>
      <c r="I6" s="169" t="s">
        <v>315</v>
      </c>
      <c r="J6" s="150">
        <v>39568</v>
      </c>
      <c r="K6" s="150">
        <v>40269</v>
      </c>
      <c r="L6" s="169">
        <f>+ROUND((K6-J6)/30,2)</f>
        <v>23.37</v>
      </c>
      <c r="M6" s="149">
        <v>1</v>
      </c>
      <c r="N6" s="149">
        <v>1</v>
      </c>
      <c r="O6" s="149">
        <v>82</v>
      </c>
      <c r="P6" s="139" t="s">
        <v>237</v>
      </c>
    </row>
    <row r="7" spans="1:16" ht="49.5" customHeight="1">
      <c r="A7" s="167" t="s">
        <v>316</v>
      </c>
      <c r="B7" s="139" t="s">
        <v>317</v>
      </c>
      <c r="C7" s="169" t="s">
        <v>117</v>
      </c>
      <c r="D7" s="169">
        <v>78</v>
      </c>
      <c r="E7" s="169" t="s">
        <v>318</v>
      </c>
      <c r="F7" s="182"/>
      <c r="G7" s="136">
        <v>2</v>
      </c>
      <c r="H7" s="169" t="s">
        <v>319</v>
      </c>
      <c r="I7" s="169" t="s">
        <v>320</v>
      </c>
      <c r="J7" s="150">
        <v>37771</v>
      </c>
      <c r="K7" s="150">
        <v>38412</v>
      </c>
      <c r="L7" s="169">
        <f>+ROUND((K7-J7)/30,2)</f>
        <v>21.37</v>
      </c>
      <c r="M7" s="149">
        <v>1</v>
      </c>
      <c r="N7" s="149">
        <v>1</v>
      </c>
      <c r="O7" s="149">
        <v>83</v>
      </c>
      <c r="P7" s="139" t="s">
        <v>237</v>
      </c>
    </row>
    <row r="8" spans="1:16" ht="74.25" customHeight="1">
      <c r="A8" s="167" t="s">
        <v>263</v>
      </c>
      <c r="B8" s="139" t="s">
        <v>264</v>
      </c>
      <c r="C8" s="169" t="s">
        <v>117</v>
      </c>
      <c r="D8" s="169">
        <v>77</v>
      </c>
      <c r="E8" s="218" t="s">
        <v>321</v>
      </c>
      <c r="F8" s="182"/>
      <c r="G8" s="136">
        <v>3</v>
      </c>
      <c r="H8" s="169" t="s">
        <v>319</v>
      </c>
      <c r="I8" s="169" t="s">
        <v>320</v>
      </c>
      <c r="J8" s="150">
        <v>36980</v>
      </c>
      <c r="K8" s="150">
        <v>37591</v>
      </c>
      <c r="L8" s="169">
        <f aca="true" t="shared" si="0" ref="L8:L14">+ROUND((K8-J8)/30,2)</f>
        <v>20.37</v>
      </c>
      <c r="M8" s="149">
        <v>1</v>
      </c>
      <c r="N8" s="149">
        <v>1</v>
      </c>
      <c r="O8" s="149">
        <v>83</v>
      </c>
      <c r="P8" s="139" t="s">
        <v>237</v>
      </c>
    </row>
    <row r="9" spans="1:16" ht="12.75">
      <c r="A9" s="167" t="s">
        <v>267</v>
      </c>
      <c r="B9" s="219" t="s">
        <v>322</v>
      </c>
      <c r="C9" s="173" t="s">
        <v>117</v>
      </c>
      <c r="D9" s="169">
        <v>72</v>
      </c>
      <c r="E9" s="169" t="s">
        <v>269</v>
      </c>
      <c r="F9" s="182"/>
      <c r="G9" s="136">
        <v>4</v>
      </c>
      <c r="H9" s="169" t="s">
        <v>256</v>
      </c>
      <c r="I9" s="169" t="s">
        <v>323</v>
      </c>
      <c r="J9" s="150">
        <v>35611</v>
      </c>
      <c r="K9" s="150">
        <v>35947</v>
      </c>
      <c r="L9" s="169">
        <f t="shared" si="0"/>
        <v>11.2</v>
      </c>
      <c r="M9" s="149">
        <v>1</v>
      </c>
      <c r="N9" s="149">
        <v>1</v>
      </c>
      <c r="O9" s="149">
        <v>84</v>
      </c>
      <c r="P9" s="139" t="s">
        <v>237</v>
      </c>
    </row>
    <row r="10" spans="1:16" ht="23.25" customHeight="1">
      <c r="A10" s="167" t="s">
        <v>270</v>
      </c>
      <c r="B10" s="168" t="s">
        <v>271</v>
      </c>
      <c r="C10" s="173" t="s">
        <v>117</v>
      </c>
      <c r="D10" s="173">
        <v>75</v>
      </c>
      <c r="E10" s="169" t="s">
        <v>272</v>
      </c>
      <c r="F10" s="182"/>
      <c r="G10" s="220">
        <v>5</v>
      </c>
      <c r="H10" s="169" t="s">
        <v>256</v>
      </c>
      <c r="I10" s="169" t="s">
        <v>323</v>
      </c>
      <c r="J10" s="150">
        <v>34668</v>
      </c>
      <c r="K10" s="150">
        <v>35610</v>
      </c>
      <c r="L10" s="169">
        <f t="shared" si="0"/>
        <v>31.4</v>
      </c>
      <c r="M10" s="149">
        <v>1</v>
      </c>
      <c r="N10" s="149">
        <v>1</v>
      </c>
      <c r="O10" s="149">
        <v>85</v>
      </c>
      <c r="P10" s="139" t="s">
        <v>324</v>
      </c>
    </row>
    <row r="11" spans="1:16" ht="12.75">
      <c r="A11" s="167" t="s">
        <v>276</v>
      </c>
      <c r="B11" s="204">
        <v>1</v>
      </c>
      <c r="C11" s="221" t="s">
        <v>117</v>
      </c>
      <c r="D11" s="173">
        <v>75</v>
      </c>
      <c r="E11" s="169" t="s">
        <v>272</v>
      </c>
      <c r="F11" s="182"/>
      <c r="G11" s="136">
        <v>6</v>
      </c>
      <c r="H11" s="169" t="s">
        <v>256</v>
      </c>
      <c r="I11" s="169" t="s">
        <v>325</v>
      </c>
      <c r="J11" s="150">
        <v>32545</v>
      </c>
      <c r="K11" s="150">
        <v>34667</v>
      </c>
      <c r="L11" s="169">
        <f t="shared" si="0"/>
        <v>70.73</v>
      </c>
      <c r="M11" s="149">
        <v>1</v>
      </c>
      <c r="N11" s="149">
        <v>1</v>
      </c>
      <c r="O11" s="149">
        <v>86</v>
      </c>
      <c r="P11" s="139" t="s">
        <v>324</v>
      </c>
    </row>
    <row r="12" spans="1:16" ht="29.25" customHeight="1">
      <c r="A12" s="167" t="s">
        <v>280</v>
      </c>
      <c r="B12" s="182" t="s">
        <v>167</v>
      </c>
      <c r="C12" s="221" t="s">
        <v>117</v>
      </c>
      <c r="D12" s="169">
        <v>78</v>
      </c>
      <c r="E12" s="150">
        <v>28475</v>
      </c>
      <c r="F12" s="182"/>
      <c r="G12" s="136">
        <v>7</v>
      </c>
      <c r="H12" s="169" t="s">
        <v>256</v>
      </c>
      <c r="I12" s="169" t="s">
        <v>325</v>
      </c>
      <c r="J12" s="150">
        <v>32563</v>
      </c>
      <c r="K12" s="150">
        <v>34539</v>
      </c>
      <c r="L12" s="169">
        <v>0</v>
      </c>
      <c r="M12" s="149">
        <v>1</v>
      </c>
      <c r="N12" s="149">
        <v>1</v>
      </c>
      <c r="O12" s="149">
        <v>87</v>
      </c>
      <c r="P12" s="139" t="s">
        <v>326</v>
      </c>
    </row>
    <row r="13" spans="1:16" ht="81" customHeight="1">
      <c r="A13" s="181" t="s">
        <v>283</v>
      </c>
      <c r="B13" s="139" t="s">
        <v>284</v>
      </c>
      <c r="C13" s="173" t="s">
        <v>117</v>
      </c>
      <c r="D13" s="169">
        <v>78</v>
      </c>
      <c r="E13" s="150" t="s">
        <v>272</v>
      </c>
      <c r="F13" s="182"/>
      <c r="G13" s="136">
        <v>8</v>
      </c>
      <c r="H13" s="169" t="s">
        <v>256</v>
      </c>
      <c r="I13" s="169" t="s">
        <v>327</v>
      </c>
      <c r="J13" s="150">
        <v>31554</v>
      </c>
      <c r="K13" s="150">
        <v>31716</v>
      </c>
      <c r="L13" s="169">
        <f t="shared" si="0"/>
        <v>5.4</v>
      </c>
      <c r="M13" s="149">
        <v>1</v>
      </c>
      <c r="N13" s="149">
        <v>0</v>
      </c>
      <c r="O13" s="136">
        <v>88</v>
      </c>
      <c r="P13" s="139" t="s">
        <v>237</v>
      </c>
    </row>
    <row r="14" spans="1:16" ht="58.5" customHeight="1">
      <c r="A14" s="167" t="s">
        <v>308</v>
      </c>
      <c r="B14" s="183">
        <v>7</v>
      </c>
      <c r="C14" s="169">
        <f>+IF(E14&gt;=B14,1,0)</f>
        <v>1</v>
      </c>
      <c r="D14" s="169">
        <v>72</v>
      </c>
      <c r="E14" s="169">
        <f>+E15/12</f>
        <v>15.32</v>
      </c>
      <c r="F14" s="182"/>
      <c r="G14" s="136">
        <v>9</v>
      </c>
      <c r="H14" s="169" t="s">
        <v>328</v>
      </c>
      <c r="I14" s="169"/>
      <c r="J14" s="150"/>
      <c r="K14" s="150"/>
      <c r="L14" s="169">
        <f t="shared" si="0"/>
        <v>0</v>
      </c>
      <c r="M14" s="149">
        <v>0</v>
      </c>
      <c r="N14" s="149">
        <v>0</v>
      </c>
      <c r="O14" s="136">
        <v>89</v>
      </c>
      <c r="P14" s="139" t="s">
        <v>329</v>
      </c>
    </row>
    <row r="15" spans="1:16" ht="57.75" customHeight="1">
      <c r="A15" s="167" t="s">
        <v>311</v>
      </c>
      <c r="B15" s="183">
        <f>+B14*12</f>
        <v>84</v>
      </c>
      <c r="C15" s="169">
        <f>+IF(E15&gt;=B15,1,0)</f>
        <v>1</v>
      </c>
      <c r="D15" s="169">
        <f>+D14</f>
        <v>72</v>
      </c>
      <c r="E15" s="183">
        <f>+L15</f>
        <v>183.84</v>
      </c>
      <c r="F15" s="182"/>
      <c r="G15" s="182"/>
      <c r="H15" s="182"/>
      <c r="I15" s="182"/>
      <c r="J15" s="182"/>
      <c r="K15" s="187" t="s">
        <v>245</v>
      </c>
      <c r="L15" s="187">
        <f>SUMPRODUCT(L6:L14,M6:M14)</f>
        <v>183.84</v>
      </c>
      <c r="M15" s="182"/>
      <c r="N15" s="182"/>
      <c r="O15" s="182"/>
      <c r="P15" s="182"/>
    </row>
    <row r="16" spans="1:12" ht="139.5" customHeight="1">
      <c r="A16" s="127"/>
      <c r="B16" s="211"/>
      <c r="C16" s="211"/>
      <c r="D16" s="222"/>
      <c r="E16" s="223"/>
      <c r="K16" s="193" t="s">
        <v>246</v>
      </c>
      <c r="L16" s="187">
        <f>+SUMPRODUCT(L6:L14,N6:N14)</f>
        <v>178.44</v>
      </c>
    </row>
    <row r="17" spans="1:5" ht="164.25" customHeight="1">
      <c r="A17" s="127"/>
      <c r="B17" s="211"/>
      <c r="C17" s="211"/>
      <c r="D17" s="222"/>
      <c r="E17" s="224"/>
    </row>
    <row r="20" ht="12.75">
      <c r="F20" s="225"/>
    </row>
    <row r="21" s="156" customFormat="1" ht="12.75"/>
    <row r="22" s="156" customFormat="1" ht="12.75"/>
    <row r="23" s="156" customFormat="1" ht="12.75"/>
    <row r="25" s="156" customFormat="1" ht="12.75"/>
    <row r="26" s="156" customFormat="1" ht="12.75"/>
    <row r="27" s="156" customFormat="1" ht="12.75"/>
  </sheetData>
  <sheetProtection selectLockedCells="1" selectUnlockedCells="1"/>
  <mergeCells count="5">
    <mergeCell ref="A2:P2"/>
    <mergeCell ref="A3:P3"/>
    <mergeCell ref="A4:E4"/>
    <mergeCell ref="G4:P4"/>
    <mergeCell ref="A16:A17"/>
  </mergeCells>
  <printOptions/>
  <pageMargins left="0.7083333333333334" right="0.7083333333333334" top="0.7479166666666667" bottom="0.7479166666666667" header="0.5118055555555555" footer="0.5118055555555555"/>
  <pageSetup fitToHeight="1" fitToWidth="1" horizontalDpi="300" verticalDpi="300" orientation="landscape"/>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P27"/>
  <sheetViews>
    <sheetView workbookViewId="0" topLeftCell="D14">
      <selection activeCell="A2" sqref="A2"/>
    </sheetView>
  </sheetViews>
  <sheetFormatPr defaultColWidth="11.421875" defaultRowHeight="12.75"/>
  <cols>
    <col min="1" max="1" width="21.57421875" style="66" customWidth="1"/>
    <col min="2" max="2" width="61.00390625" style="66" customWidth="1"/>
    <col min="3" max="3" width="8.57421875" style="66" customWidth="1"/>
    <col min="4" max="4" width="6.421875" style="66" customWidth="1"/>
    <col min="5" max="5" width="27.28125" style="66" customWidth="1"/>
    <col min="6" max="6" width="5.57421875" style="66" customWidth="1"/>
    <col min="7" max="7" width="11.57421875" style="66" customWidth="1"/>
    <col min="8" max="8" width="18.8515625" style="66" customWidth="1"/>
    <col min="9" max="9" width="23.140625" style="66" customWidth="1"/>
    <col min="10" max="10" width="11.421875" style="66" customWidth="1"/>
    <col min="11" max="11" width="10.7109375" style="66" customWidth="1"/>
    <col min="12" max="12" width="8.28125" style="66" customWidth="1"/>
    <col min="13" max="15" width="11.57421875" style="66" customWidth="1"/>
    <col min="16" max="16" width="23.00390625" style="66" customWidth="1"/>
    <col min="17" max="230" width="10.7109375" style="66" customWidth="1"/>
    <col min="231" max="231" width="21.421875" style="66" customWidth="1"/>
    <col min="232" max="232" width="21.57421875" style="66" customWidth="1"/>
    <col min="233" max="233" width="61.00390625" style="66" customWidth="1"/>
    <col min="234" max="234" width="8.421875" style="66" customWidth="1"/>
    <col min="235" max="235" width="6.28125" style="66" customWidth="1"/>
    <col min="236" max="236" width="10.7109375" style="66" customWidth="1"/>
    <col min="237" max="237" width="16.421875" style="66" customWidth="1"/>
    <col min="238" max="238" width="0" style="66" hidden="1" customWidth="1"/>
    <col min="239" max="239" width="16.7109375" style="66" customWidth="1"/>
    <col min="240" max="240" width="10.7109375" style="66" customWidth="1"/>
    <col min="241" max="241" width="21.57421875" style="66" customWidth="1"/>
    <col min="242" max="242" width="16.421875" style="66" customWidth="1"/>
    <col min="243" max="243" width="45.140625" style="66" customWidth="1"/>
    <col min="244" max="246" width="10.7109375" style="66" customWidth="1"/>
    <col min="247" max="247" width="7.57421875" style="66" customWidth="1"/>
    <col min="248" max="248" width="6.7109375" style="66" customWidth="1"/>
    <col min="249" max="249" width="5.00390625" style="66" customWidth="1"/>
    <col min="250" max="250" width="6.421875" style="66" customWidth="1"/>
    <col min="251" max="251" width="10.7109375" style="66" customWidth="1"/>
    <col min="252" max="252" width="18.00390625" style="66" customWidth="1"/>
    <col min="253" max="253" width="18.7109375" style="66" customWidth="1"/>
    <col min="254" max="16384" width="10.7109375" style="66" customWidth="1"/>
  </cols>
  <sheetData>
    <row r="2" spans="1:16" ht="21" customHeight="1">
      <c r="A2" s="157" t="s">
        <v>330</v>
      </c>
      <c r="B2" s="157"/>
      <c r="C2" s="157"/>
      <c r="D2" s="157"/>
      <c r="E2" s="157"/>
      <c r="F2" s="157"/>
      <c r="G2" s="157"/>
      <c r="H2" s="157"/>
      <c r="I2" s="157"/>
      <c r="J2" s="157"/>
      <c r="K2" s="157"/>
      <c r="L2" s="157"/>
      <c r="M2" s="157"/>
      <c r="N2" s="157"/>
      <c r="O2" s="157"/>
      <c r="P2" s="157"/>
    </row>
    <row r="3" spans="1:16" ht="21" customHeight="1">
      <c r="A3" s="157" t="s">
        <v>331</v>
      </c>
      <c r="B3" s="157"/>
      <c r="C3" s="157"/>
      <c r="D3" s="157"/>
      <c r="E3" s="157"/>
      <c r="F3" s="157"/>
      <c r="G3" s="157"/>
      <c r="H3" s="157"/>
      <c r="I3" s="157"/>
      <c r="J3" s="157"/>
      <c r="K3" s="157"/>
      <c r="L3" s="157"/>
      <c r="M3" s="157"/>
      <c r="N3" s="157"/>
      <c r="O3" s="157"/>
      <c r="P3" s="157"/>
    </row>
    <row r="4" spans="1:16" ht="22.5" customHeight="1">
      <c r="A4" s="157" t="s">
        <v>249</v>
      </c>
      <c r="B4" s="157"/>
      <c r="C4" s="157"/>
      <c r="D4" s="157"/>
      <c r="E4" s="157"/>
      <c r="F4" s="226"/>
      <c r="G4" s="157" t="s">
        <v>250</v>
      </c>
      <c r="H4" s="157"/>
      <c r="I4" s="157"/>
      <c r="J4" s="157"/>
      <c r="K4" s="157"/>
      <c r="L4" s="157"/>
      <c r="M4" s="157"/>
      <c r="N4" s="157"/>
      <c r="O4" s="157"/>
      <c r="P4" s="157"/>
    </row>
    <row r="5" spans="1:16" ht="15" customHeight="1">
      <c r="A5" s="216" t="s">
        <v>212</v>
      </c>
      <c r="B5" s="216" t="s">
        <v>135</v>
      </c>
      <c r="C5" s="216" t="s">
        <v>9</v>
      </c>
      <c r="D5" s="216" t="s">
        <v>102</v>
      </c>
      <c r="E5" s="217" t="s">
        <v>5</v>
      </c>
      <c r="F5" s="151"/>
      <c r="G5" s="227" t="s">
        <v>212</v>
      </c>
      <c r="H5" s="228" t="s">
        <v>251</v>
      </c>
      <c r="I5" s="229" t="s">
        <v>176</v>
      </c>
      <c r="J5" s="229" t="s">
        <v>252</v>
      </c>
      <c r="K5" s="229" t="s">
        <v>253</v>
      </c>
      <c r="L5" s="229" t="s">
        <v>254</v>
      </c>
      <c r="M5" s="228" t="s">
        <v>9</v>
      </c>
      <c r="N5" s="228"/>
      <c r="O5" s="228" t="s">
        <v>102</v>
      </c>
      <c r="P5" s="228" t="s">
        <v>184</v>
      </c>
    </row>
    <row r="6" spans="1:16" ht="25.5" customHeight="1">
      <c r="A6" s="167" t="s">
        <v>332</v>
      </c>
      <c r="B6" s="139"/>
      <c r="C6" s="169" t="s">
        <v>117</v>
      </c>
      <c r="D6" s="169"/>
      <c r="E6" s="200">
        <v>17162060</v>
      </c>
      <c r="F6" s="185"/>
      <c r="G6" s="136">
        <v>1</v>
      </c>
      <c r="H6" s="169" t="s">
        <v>333</v>
      </c>
      <c r="I6" s="169" t="s">
        <v>334</v>
      </c>
      <c r="J6" s="230">
        <v>40695</v>
      </c>
      <c r="K6" s="230">
        <v>41182</v>
      </c>
      <c r="L6" s="169">
        <f>+(K6-J6)/30</f>
        <v>16.233333333333334</v>
      </c>
      <c r="M6" s="149">
        <v>1</v>
      </c>
      <c r="N6" s="149">
        <v>1</v>
      </c>
      <c r="O6" s="149" t="s">
        <v>335</v>
      </c>
      <c r="P6" s="139" t="s">
        <v>237</v>
      </c>
    </row>
    <row r="7" spans="1:16" ht="25.5" customHeight="1">
      <c r="A7" s="167" t="s">
        <v>259</v>
      </c>
      <c r="B7" s="139" t="s">
        <v>336</v>
      </c>
      <c r="C7" s="169" t="s">
        <v>117</v>
      </c>
      <c r="D7" s="169"/>
      <c r="E7" s="169" t="s">
        <v>337</v>
      </c>
      <c r="F7" s="231"/>
      <c r="G7" s="136">
        <v>2</v>
      </c>
      <c r="H7" s="169" t="s">
        <v>333</v>
      </c>
      <c r="I7" s="169" t="s">
        <v>338</v>
      </c>
      <c r="J7" s="230">
        <v>40513</v>
      </c>
      <c r="K7" s="230">
        <v>40693</v>
      </c>
      <c r="L7" s="169">
        <f aca="true" t="shared" si="0" ref="L7:L22">+(K7-J7)/30</f>
        <v>6</v>
      </c>
      <c r="M7" s="149">
        <v>0</v>
      </c>
      <c r="N7" s="149">
        <v>0</v>
      </c>
      <c r="O7" s="149" t="s">
        <v>335</v>
      </c>
      <c r="P7" s="175" t="s">
        <v>275</v>
      </c>
    </row>
    <row r="8" spans="1:16" ht="12.75">
      <c r="A8" s="167" t="s">
        <v>263</v>
      </c>
      <c r="B8" s="139" t="s">
        <v>264</v>
      </c>
      <c r="C8" s="169" t="s">
        <v>117</v>
      </c>
      <c r="D8" s="169"/>
      <c r="E8" s="202" t="s">
        <v>339</v>
      </c>
      <c r="F8" s="231"/>
      <c r="G8" s="136">
        <v>3</v>
      </c>
      <c r="H8" s="169" t="s">
        <v>333</v>
      </c>
      <c r="I8" s="169" t="s">
        <v>340</v>
      </c>
      <c r="J8" s="230">
        <v>39569</v>
      </c>
      <c r="K8" s="230">
        <v>40512</v>
      </c>
      <c r="L8" s="169">
        <f t="shared" si="0"/>
        <v>31.433333333333334</v>
      </c>
      <c r="M8" s="149">
        <v>1</v>
      </c>
      <c r="N8" s="149">
        <v>1</v>
      </c>
      <c r="O8" s="149" t="s">
        <v>335</v>
      </c>
      <c r="P8" s="139" t="s">
        <v>237</v>
      </c>
    </row>
    <row r="9" spans="1:16" ht="12.75">
      <c r="A9" s="167" t="s">
        <v>267</v>
      </c>
      <c r="B9" s="139" t="s">
        <v>341</v>
      </c>
      <c r="C9" s="173" t="s">
        <v>117</v>
      </c>
      <c r="D9" s="169"/>
      <c r="E9" s="169" t="s">
        <v>269</v>
      </c>
      <c r="F9" s="231"/>
      <c r="G9" s="136">
        <v>4</v>
      </c>
      <c r="H9" s="169" t="s">
        <v>333</v>
      </c>
      <c r="I9" s="169" t="s">
        <v>338</v>
      </c>
      <c r="J9" s="230">
        <v>39479</v>
      </c>
      <c r="K9" s="230">
        <v>39568</v>
      </c>
      <c r="L9" s="169">
        <f t="shared" si="0"/>
        <v>2.966666666666667</v>
      </c>
      <c r="M9" s="149">
        <v>1</v>
      </c>
      <c r="N9" s="149">
        <v>1</v>
      </c>
      <c r="O9" s="149" t="s">
        <v>335</v>
      </c>
      <c r="P9" s="139" t="s">
        <v>237</v>
      </c>
    </row>
    <row r="10" spans="1:16" ht="12.75">
      <c r="A10" s="167" t="s">
        <v>270</v>
      </c>
      <c r="B10" s="168" t="s">
        <v>271</v>
      </c>
      <c r="C10" s="221" t="s">
        <v>117</v>
      </c>
      <c r="D10" s="232">
        <v>95</v>
      </c>
      <c r="E10" s="169" t="s">
        <v>272</v>
      </c>
      <c r="F10" s="231"/>
      <c r="G10" s="136">
        <v>5</v>
      </c>
      <c r="H10" s="169" t="s">
        <v>333</v>
      </c>
      <c r="I10" s="169" t="s">
        <v>342</v>
      </c>
      <c r="J10" s="230">
        <v>39326</v>
      </c>
      <c r="K10" s="230">
        <v>39478</v>
      </c>
      <c r="L10" s="169">
        <f t="shared" si="0"/>
        <v>5.066666666666666</v>
      </c>
      <c r="M10" s="149">
        <v>1</v>
      </c>
      <c r="N10" s="149">
        <v>1</v>
      </c>
      <c r="O10" s="149" t="s">
        <v>335</v>
      </c>
      <c r="P10" s="139" t="s">
        <v>237</v>
      </c>
    </row>
    <row r="11" spans="1:16" ht="12.75">
      <c r="A11" s="167" t="s">
        <v>343</v>
      </c>
      <c r="B11" s="204">
        <v>1</v>
      </c>
      <c r="C11" s="221" t="s">
        <v>117</v>
      </c>
      <c r="D11" s="232">
        <v>95</v>
      </c>
      <c r="E11" s="204" t="s">
        <v>272</v>
      </c>
      <c r="F11" s="231"/>
      <c r="G11" s="136">
        <v>6</v>
      </c>
      <c r="H11" s="169" t="s">
        <v>333</v>
      </c>
      <c r="I11" s="169" t="s">
        <v>342</v>
      </c>
      <c r="J11" s="230">
        <v>38808</v>
      </c>
      <c r="K11" s="230">
        <v>39325</v>
      </c>
      <c r="L11" s="169">
        <f t="shared" si="0"/>
        <v>17.233333333333334</v>
      </c>
      <c r="M11" s="149">
        <v>1</v>
      </c>
      <c r="N11" s="149">
        <v>1</v>
      </c>
      <c r="O11" s="149" t="s">
        <v>335</v>
      </c>
      <c r="P11" s="139" t="s">
        <v>237</v>
      </c>
    </row>
    <row r="12" spans="1:16" ht="12.75">
      <c r="A12" s="167" t="s">
        <v>280</v>
      </c>
      <c r="B12" s="209" t="s">
        <v>35</v>
      </c>
      <c r="C12" s="221"/>
      <c r="D12" s="232"/>
      <c r="E12" s="233">
        <v>27271</v>
      </c>
      <c r="F12" s="234"/>
      <c r="G12" s="136">
        <v>7</v>
      </c>
      <c r="H12" s="169" t="s">
        <v>333</v>
      </c>
      <c r="I12" s="169" t="s">
        <v>342</v>
      </c>
      <c r="J12" s="230">
        <v>38713</v>
      </c>
      <c r="K12" s="230">
        <v>38777</v>
      </c>
      <c r="L12" s="169">
        <f t="shared" si="0"/>
        <v>2.1333333333333333</v>
      </c>
      <c r="M12" s="149">
        <v>1</v>
      </c>
      <c r="N12" s="149">
        <v>1</v>
      </c>
      <c r="O12" s="149" t="s">
        <v>335</v>
      </c>
      <c r="P12" s="139" t="s">
        <v>237</v>
      </c>
    </row>
    <row r="13" spans="1:16" ht="12.75">
      <c r="A13" s="181" t="s">
        <v>283</v>
      </c>
      <c r="B13" s="139" t="s">
        <v>284</v>
      </c>
      <c r="C13" s="232"/>
      <c r="D13" s="232"/>
      <c r="E13" s="221" t="s">
        <v>272</v>
      </c>
      <c r="F13" s="207"/>
      <c r="G13" s="136">
        <v>8</v>
      </c>
      <c r="H13" s="169" t="s">
        <v>333</v>
      </c>
      <c r="I13" s="169" t="s">
        <v>342</v>
      </c>
      <c r="J13" s="230">
        <v>38366</v>
      </c>
      <c r="K13" s="230">
        <v>38712</v>
      </c>
      <c r="L13" s="169">
        <f t="shared" si="0"/>
        <v>11.533333333333333</v>
      </c>
      <c r="M13" s="149">
        <v>1</v>
      </c>
      <c r="N13" s="149">
        <v>1</v>
      </c>
      <c r="O13" s="149" t="s">
        <v>335</v>
      </c>
      <c r="P13" s="139" t="s">
        <v>237</v>
      </c>
    </row>
    <row r="14" spans="1:16" ht="12.75">
      <c r="A14" s="167" t="s">
        <v>308</v>
      </c>
      <c r="B14" s="183">
        <v>7</v>
      </c>
      <c r="C14" s="169">
        <f>+IF(E14&gt;=B14,1,0)</f>
        <v>1</v>
      </c>
      <c r="D14" s="169"/>
      <c r="E14" s="184">
        <f>+E15/12</f>
        <v>11.522222222222224</v>
      </c>
      <c r="F14" s="207"/>
      <c r="G14" s="136">
        <v>9</v>
      </c>
      <c r="H14" s="169" t="s">
        <v>333</v>
      </c>
      <c r="I14" s="169" t="s">
        <v>342</v>
      </c>
      <c r="J14" s="193">
        <v>37972</v>
      </c>
      <c r="K14" s="193">
        <v>38120</v>
      </c>
      <c r="L14" s="169">
        <f t="shared" si="0"/>
        <v>4.933333333333334</v>
      </c>
      <c r="M14" s="149">
        <v>1</v>
      </c>
      <c r="N14" s="149">
        <v>1</v>
      </c>
      <c r="O14" s="149" t="s">
        <v>335</v>
      </c>
      <c r="P14" s="139" t="s">
        <v>344</v>
      </c>
    </row>
    <row r="15" spans="1:16" ht="39.75" customHeight="1">
      <c r="A15" s="167" t="s">
        <v>311</v>
      </c>
      <c r="B15" s="183">
        <f>+B14*12</f>
        <v>84</v>
      </c>
      <c r="C15" s="169">
        <f>+IF(E15&gt;=B15,1,0)</f>
        <v>1</v>
      </c>
      <c r="D15" s="169">
        <f>+D14</f>
        <v>0</v>
      </c>
      <c r="E15" s="183">
        <f>+L23</f>
        <v>138.26666666666668</v>
      </c>
      <c r="F15" s="182"/>
      <c r="G15" s="136">
        <v>10</v>
      </c>
      <c r="H15" s="169" t="s">
        <v>333</v>
      </c>
      <c r="I15" s="169" t="s">
        <v>345</v>
      </c>
      <c r="J15" s="150">
        <v>37260</v>
      </c>
      <c r="K15" s="150">
        <v>38365</v>
      </c>
      <c r="L15" s="169">
        <f t="shared" si="0"/>
        <v>36.833333333333336</v>
      </c>
      <c r="M15" s="149">
        <v>1</v>
      </c>
      <c r="N15" s="149">
        <v>1</v>
      </c>
      <c r="O15" s="149" t="s">
        <v>335</v>
      </c>
      <c r="P15" s="139" t="s">
        <v>237</v>
      </c>
    </row>
    <row r="16" spans="1:16" ht="12.75">
      <c r="A16" s="182"/>
      <c r="B16" s="182"/>
      <c r="C16" s="182"/>
      <c r="D16" s="182"/>
      <c r="E16" s="182"/>
      <c r="F16" s="182"/>
      <c r="G16" s="136">
        <v>11</v>
      </c>
      <c r="H16" s="169" t="s">
        <v>333</v>
      </c>
      <c r="I16" s="169" t="s">
        <v>345</v>
      </c>
      <c r="J16" s="150">
        <v>36962</v>
      </c>
      <c r="K16" s="150">
        <v>37259</v>
      </c>
      <c r="L16" s="169">
        <f t="shared" si="0"/>
        <v>9.9</v>
      </c>
      <c r="M16" s="149">
        <v>1</v>
      </c>
      <c r="N16" s="149">
        <v>1</v>
      </c>
      <c r="O16" s="149" t="s">
        <v>335</v>
      </c>
      <c r="P16" s="139" t="s">
        <v>237</v>
      </c>
    </row>
    <row r="17" spans="1:16" ht="54.75" customHeight="1">
      <c r="A17" s="182"/>
      <c r="B17" s="182"/>
      <c r="C17" s="182"/>
      <c r="D17" s="182"/>
      <c r="E17" s="182"/>
      <c r="F17" s="182"/>
      <c r="G17" s="136">
        <v>12</v>
      </c>
      <c r="H17" s="169" t="s">
        <v>346</v>
      </c>
      <c r="I17" s="169" t="s">
        <v>347</v>
      </c>
      <c r="J17" s="174">
        <v>37803</v>
      </c>
      <c r="K17" s="174">
        <v>37925</v>
      </c>
      <c r="L17" s="169">
        <f t="shared" si="0"/>
        <v>4.066666666666666</v>
      </c>
      <c r="M17" s="149">
        <v>0</v>
      </c>
      <c r="N17" s="149">
        <v>0</v>
      </c>
      <c r="O17" s="149">
        <v>108</v>
      </c>
      <c r="P17" s="175" t="s">
        <v>275</v>
      </c>
    </row>
    <row r="18" spans="1:16" ht="12.75">
      <c r="A18" s="182"/>
      <c r="B18" s="182"/>
      <c r="C18" s="182"/>
      <c r="D18" s="182"/>
      <c r="E18" s="182"/>
      <c r="F18" s="182"/>
      <c r="G18" s="136">
        <v>13</v>
      </c>
      <c r="H18" s="169" t="s">
        <v>348</v>
      </c>
      <c r="I18" s="169" t="s">
        <v>347</v>
      </c>
      <c r="J18" s="174">
        <v>36861</v>
      </c>
      <c r="K18" s="174">
        <v>36950</v>
      </c>
      <c r="L18" s="169">
        <f t="shared" si="0"/>
        <v>2.966666666666667</v>
      </c>
      <c r="M18" s="149">
        <v>0</v>
      </c>
      <c r="N18" s="149">
        <v>0</v>
      </c>
      <c r="O18" s="149">
        <v>109</v>
      </c>
      <c r="P18" s="175" t="s">
        <v>275</v>
      </c>
    </row>
    <row r="19" spans="1:16" ht="12.75">
      <c r="A19" s="182"/>
      <c r="B19" s="182"/>
      <c r="C19" s="182"/>
      <c r="D19" s="182"/>
      <c r="E19" s="182"/>
      <c r="F19" s="182"/>
      <c r="G19" s="136">
        <v>14</v>
      </c>
      <c r="H19" s="169" t="s">
        <v>349</v>
      </c>
      <c r="I19" s="169" t="s">
        <v>350</v>
      </c>
      <c r="J19" s="174">
        <v>35432</v>
      </c>
      <c r="K19" s="174">
        <v>35795</v>
      </c>
      <c r="L19" s="169">
        <f t="shared" si="0"/>
        <v>12.1</v>
      </c>
      <c r="M19" s="149">
        <v>0</v>
      </c>
      <c r="N19" s="149">
        <v>0</v>
      </c>
      <c r="O19" s="149">
        <v>110</v>
      </c>
      <c r="P19" s="175" t="s">
        <v>275</v>
      </c>
    </row>
    <row r="20" spans="1:16" ht="12.75">
      <c r="A20" s="182"/>
      <c r="B20" s="182"/>
      <c r="C20" s="182"/>
      <c r="D20" s="182"/>
      <c r="E20" s="182"/>
      <c r="F20" s="182"/>
      <c r="G20" s="136">
        <v>15</v>
      </c>
      <c r="H20" s="169" t="s">
        <v>351</v>
      </c>
      <c r="I20" s="169" t="s">
        <v>350</v>
      </c>
      <c r="J20" s="174">
        <v>35066</v>
      </c>
      <c r="K20" s="174">
        <v>35095</v>
      </c>
      <c r="L20" s="169">
        <f t="shared" si="0"/>
        <v>0.9666666666666667</v>
      </c>
      <c r="M20" s="149">
        <v>0</v>
      </c>
      <c r="N20" s="149">
        <v>0</v>
      </c>
      <c r="O20" s="149">
        <v>111</v>
      </c>
      <c r="P20" s="175" t="s">
        <v>275</v>
      </c>
    </row>
    <row r="21" spans="1:16" ht="12.75">
      <c r="A21" s="182"/>
      <c r="B21" s="182"/>
      <c r="C21" s="182"/>
      <c r="D21" s="182"/>
      <c r="E21" s="182"/>
      <c r="F21" s="182"/>
      <c r="G21" s="136">
        <v>16</v>
      </c>
      <c r="H21" s="169" t="s">
        <v>351</v>
      </c>
      <c r="I21" s="169" t="s">
        <v>352</v>
      </c>
      <c r="J21" s="150">
        <v>34578</v>
      </c>
      <c r="K21" s="150">
        <v>34607</v>
      </c>
      <c r="L21" s="169">
        <f t="shared" si="0"/>
        <v>0.9666666666666667</v>
      </c>
      <c r="M21" s="149">
        <v>0</v>
      </c>
      <c r="N21" s="149">
        <v>0</v>
      </c>
      <c r="O21" s="149">
        <v>112</v>
      </c>
      <c r="P21" s="175" t="s">
        <v>275</v>
      </c>
    </row>
    <row r="22" spans="1:16" ht="12.75">
      <c r="A22" s="182"/>
      <c r="B22" s="182"/>
      <c r="C22" s="182"/>
      <c r="D22" s="182"/>
      <c r="E22" s="182"/>
      <c r="F22" s="182"/>
      <c r="G22" s="136">
        <v>17</v>
      </c>
      <c r="H22" s="169" t="s">
        <v>351</v>
      </c>
      <c r="I22" s="169" t="s">
        <v>353</v>
      </c>
      <c r="J22" s="174">
        <v>27781</v>
      </c>
      <c r="K22" s="174">
        <v>35155</v>
      </c>
      <c r="L22" s="169">
        <f t="shared" si="0"/>
        <v>245.8</v>
      </c>
      <c r="M22" s="149">
        <v>0</v>
      </c>
      <c r="N22" s="149">
        <v>0</v>
      </c>
      <c r="O22" s="149">
        <v>113</v>
      </c>
      <c r="P22" s="175" t="s">
        <v>275</v>
      </c>
    </row>
    <row r="23" spans="1:16" ht="12.75">
      <c r="A23" s="182"/>
      <c r="B23" s="182"/>
      <c r="C23" s="182"/>
      <c r="D23" s="182"/>
      <c r="E23" s="182"/>
      <c r="F23" s="182"/>
      <c r="G23" s="182"/>
      <c r="H23" s="208"/>
      <c r="I23" s="182"/>
      <c r="J23" s="182"/>
      <c r="K23" s="187" t="s">
        <v>245</v>
      </c>
      <c r="L23" s="167">
        <f>+SUMPRODUCT(L6:L22,M6:M22)</f>
        <v>138.26666666666668</v>
      </c>
      <c r="M23" s="209"/>
      <c r="N23" s="209"/>
      <c r="O23" s="182"/>
      <c r="P23" s="207"/>
    </row>
    <row r="24" spans="8:14" ht="12.75">
      <c r="H24" s="117"/>
      <c r="K24" s="193" t="s">
        <v>246</v>
      </c>
      <c r="L24" s="167">
        <f>+SUMPRODUCT(L6:L22,N6:N22)</f>
        <v>138.26666666666668</v>
      </c>
      <c r="M24" s="105"/>
      <c r="N24" s="105"/>
    </row>
    <row r="25" spans="8:14" ht="12.75">
      <c r="H25" s="117"/>
      <c r="M25" s="105"/>
      <c r="N25" s="105"/>
    </row>
    <row r="26" spans="8:14" ht="12.75">
      <c r="H26" s="117"/>
      <c r="M26" s="105"/>
      <c r="N26" s="105"/>
    </row>
    <row r="27" spans="8:14" ht="12.75">
      <c r="H27" s="117"/>
      <c r="M27" s="105"/>
      <c r="N27" s="105"/>
    </row>
  </sheetData>
  <sheetProtection selectLockedCells="1" selectUnlockedCells="1"/>
  <mergeCells count="4">
    <mergeCell ref="A2:P2"/>
    <mergeCell ref="A3:P3"/>
    <mergeCell ref="A4:E4"/>
    <mergeCell ref="G4:P4"/>
  </mergeCells>
  <printOptions/>
  <pageMargins left="0.7083333333333334" right="0.7083333333333334" top="0.7479166666666667" bottom="0.7479166666666667" header="0.5118055555555555" footer="0.511805555555555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D80"/>
  <sheetViews>
    <sheetView workbookViewId="0" topLeftCell="A20">
      <pane xSplit="1" topLeftCell="B20" activePane="topRight" state="frozen"/>
      <selection pane="topLeft" activeCell="A20" sqref="A20"/>
      <selection pane="topRight" activeCell="A1" sqref="A1"/>
    </sheetView>
  </sheetViews>
  <sheetFormatPr defaultColWidth="11.421875" defaultRowHeight="12.75"/>
  <cols>
    <col min="1" max="1" width="61.28125" style="14" customWidth="1"/>
    <col min="2" max="2" width="56.8515625" style="15" customWidth="1"/>
    <col min="3" max="3" width="21.57421875" style="16" customWidth="1"/>
    <col min="4" max="4" width="11.421875" style="16" customWidth="1"/>
    <col min="5" max="16384" width="11.421875" style="14" customWidth="1"/>
  </cols>
  <sheetData>
    <row r="1" ht="12.75">
      <c r="A1" s="14" t="s">
        <v>98</v>
      </c>
    </row>
    <row r="2" ht="12.75">
      <c r="A2" s="14" t="s">
        <v>99</v>
      </c>
    </row>
    <row r="3" ht="12.75">
      <c r="C3" s="16" t="s">
        <v>100</v>
      </c>
    </row>
    <row r="5" spans="1:4" ht="12.75">
      <c r="A5" s="17" t="s">
        <v>101</v>
      </c>
      <c r="B5" s="18"/>
      <c r="C5" s="19" t="s">
        <v>102</v>
      </c>
      <c r="D5" s="19" t="s">
        <v>103</v>
      </c>
    </row>
    <row r="6" spans="1:4" ht="12.75">
      <c r="A6" s="20" t="s">
        <v>104</v>
      </c>
      <c r="B6" s="21" t="s">
        <v>105</v>
      </c>
      <c r="C6" s="22">
        <v>371</v>
      </c>
      <c r="D6" s="23" t="s">
        <v>106</v>
      </c>
    </row>
    <row r="7" spans="1:4" ht="12.75">
      <c r="A7" s="20" t="s">
        <v>107</v>
      </c>
      <c r="B7" s="24" t="s">
        <v>108</v>
      </c>
      <c r="C7" s="22">
        <v>371</v>
      </c>
      <c r="D7" s="22" t="s">
        <v>109</v>
      </c>
    </row>
    <row r="8" spans="1:4" ht="12.75">
      <c r="A8" s="25" t="s">
        <v>110</v>
      </c>
      <c r="B8" s="23" t="s">
        <v>111</v>
      </c>
      <c r="C8" s="22">
        <v>371</v>
      </c>
      <c r="D8" s="22" t="s">
        <v>109</v>
      </c>
    </row>
    <row r="9" spans="1:4" ht="12.75">
      <c r="A9" s="26" t="s">
        <v>112</v>
      </c>
      <c r="B9" s="21" t="s">
        <v>113</v>
      </c>
      <c r="C9" s="22">
        <v>375</v>
      </c>
      <c r="D9" s="22" t="s">
        <v>109</v>
      </c>
    </row>
    <row r="10" spans="1:4" ht="12.75">
      <c r="A10" s="26"/>
      <c r="B10" s="21" t="s">
        <v>114</v>
      </c>
      <c r="C10" s="22">
        <v>375</v>
      </c>
      <c r="D10" s="22" t="s">
        <v>109</v>
      </c>
    </row>
    <row r="11" spans="1:4" s="27" customFormat="1" ht="12.75">
      <c r="A11" s="26"/>
      <c r="B11" s="21"/>
      <c r="C11" s="22"/>
      <c r="D11" s="22"/>
    </row>
    <row r="12" spans="1:4" s="27" customFormat="1" ht="12.75">
      <c r="A12" s="26" t="s">
        <v>115</v>
      </c>
      <c r="B12" s="22"/>
      <c r="C12" s="22"/>
      <c r="D12" s="22"/>
    </row>
    <row r="13" spans="1:4" s="27" customFormat="1" ht="12.75">
      <c r="A13" s="28" t="s">
        <v>116</v>
      </c>
      <c r="B13" s="22" t="s">
        <v>117</v>
      </c>
      <c r="C13" s="22">
        <v>372</v>
      </c>
      <c r="D13" s="22" t="s">
        <v>109</v>
      </c>
    </row>
    <row r="14" spans="1:4" s="27" customFormat="1" ht="12.75">
      <c r="A14" s="29" t="s">
        <v>118</v>
      </c>
      <c r="B14" s="22" t="s">
        <v>117</v>
      </c>
      <c r="C14" s="22">
        <v>372</v>
      </c>
      <c r="D14" s="22" t="s">
        <v>109</v>
      </c>
    </row>
    <row r="15" spans="1:4" s="30" customFormat="1" ht="12.75">
      <c r="A15" s="29" t="s">
        <v>119</v>
      </c>
      <c r="B15" s="22" t="s">
        <v>117</v>
      </c>
      <c r="C15" s="22">
        <v>372</v>
      </c>
      <c r="D15" s="22" t="s">
        <v>109</v>
      </c>
    </row>
    <row r="16" spans="1:4" s="27" customFormat="1" ht="12.75">
      <c r="A16" s="29" t="s">
        <v>120</v>
      </c>
      <c r="B16" s="22" t="s">
        <v>117</v>
      </c>
      <c r="C16" s="22">
        <v>372</v>
      </c>
      <c r="D16" s="22" t="s">
        <v>109</v>
      </c>
    </row>
    <row r="17" spans="1:4" s="27" customFormat="1" ht="12.75">
      <c r="A17" s="31" t="s">
        <v>121</v>
      </c>
      <c r="B17" s="22" t="s">
        <v>117</v>
      </c>
      <c r="C17" s="24" t="s">
        <v>122</v>
      </c>
      <c r="D17" s="22" t="s">
        <v>109</v>
      </c>
    </row>
    <row r="18" spans="1:4" s="27" customFormat="1" ht="12.75">
      <c r="A18" s="32" t="s">
        <v>123</v>
      </c>
      <c r="B18" s="22" t="s">
        <v>117</v>
      </c>
      <c r="C18" s="22">
        <v>372</v>
      </c>
      <c r="D18" s="22" t="s">
        <v>109</v>
      </c>
    </row>
    <row r="19" spans="1:4" s="27" customFormat="1" ht="95.25" customHeight="1">
      <c r="A19" s="33" t="s">
        <v>124</v>
      </c>
      <c r="B19" s="34">
        <v>1677655980</v>
      </c>
      <c r="C19" s="22">
        <v>371</v>
      </c>
      <c r="D19" s="22" t="s">
        <v>109</v>
      </c>
    </row>
    <row r="20" spans="1:4" s="27" customFormat="1" ht="12.75">
      <c r="A20" s="26" t="s">
        <v>125</v>
      </c>
      <c r="B20" s="21"/>
      <c r="C20" s="22"/>
      <c r="D20" s="22"/>
    </row>
    <row r="21" spans="1:4" s="27" customFormat="1" ht="12.75">
      <c r="A21" s="35" t="s">
        <v>126</v>
      </c>
      <c r="B21" s="36">
        <v>41205</v>
      </c>
      <c r="C21" s="22">
        <v>371</v>
      </c>
      <c r="D21" s="22" t="s">
        <v>109</v>
      </c>
    </row>
    <row r="22" spans="1:4" s="27" customFormat="1" ht="12.75">
      <c r="A22" s="37" t="s">
        <v>127</v>
      </c>
      <c r="B22" s="38">
        <v>41315</v>
      </c>
      <c r="C22" s="22">
        <v>371</v>
      </c>
      <c r="D22" s="39" t="s">
        <v>109</v>
      </c>
    </row>
    <row r="23" spans="1:4" s="27" customFormat="1" ht="48.75" customHeight="1">
      <c r="A23" s="40" t="s">
        <v>128</v>
      </c>
      <c r="B23" s="41"/>
      <c r="C23" s="42"/>
      <c r="D23" s="42"/>
    </row>
    <row r="24" spans="1:4" s="27" customFormat="1" ht="12.75">
      <c r="A24" s="43" t="s">
        <v>129</v>
      </c>
      <c r="B24" s="41" t="s">
        <v>117</v>
      </c>
      <c r="C24" s="24" t="s">
        <v>122</v>
      </c>
      <c r="D24" s="22" t="s">
        <v>109</v>
      </c>
    </row>
    <row r="25" spans="1:4" s="27" customFormat="1" ht="12.75">
      <c r="A25" s="44" t="s">
        <v>130</v>
      </c>
      <c r="B25" s="41" t="s">
        <v>131</v>
      </c>
      <c r="C25" s="24" t="s">
        <v>122</v>
      </c>
      <c r="D25" s="22" t="s">
        <v>109</v>
      </c>
    </row>
    <row r="26" spans="1:4" s="46" customFormat="1" ht="12.75">
      <c r="A26" s="45" t="s">
        <v>132</v>
      </c>
      <c r="B26" s="21" t="s">
        <v>117</v>
      </c>
      <c r="C26" s="22">
        <v>376</v>
      </c>
      <c r="D26" s="22" t="s">
        <v>109</v>
      </c>
    </row>
    <row r="27" spans="1:4" s="46" customFormat="1" ht="12.75">
      <c r="A27" s="47" t="s">
        <v>133</v>
      </c>
      <c r="B27" s="48"/>
      <c r="C27" s="48"/>
      <c r="D27" s="48"/>
    </row>
    <row r="28" spans="1:4" s="46" customFormat="1" ht="12.75">
      <c r="A28" s="14"/>
      <c r="B28" s="15"/>
      <c r="C28" s="16"/>
      <c r="D28" s="16"/>
    </row>
    <row r="29" spans="1:4" s="46" customFormat="1" ht="12.75">
      <c r="A29" s="14"/>
      <c r="B29" s="15"/>
      <c r="C29" s="16"/>
      <c r="D29" s="16"/>
    </row>
    <row r="30" spans="1:4" s="27" customFormat="1" ht="12.75">
      <c r="A30" s="14"/>
      <c r="B30" s="15"/>
      <c r="C30" s="16"/>
      <c r="D30" s="16"/>
    </row>
    <row r="31" spans="1:4" s="27" customFormat="1" ht="12.75">
      <c r="A31" s="14"/>
      <c r="B31" s="15"/>
      <c r="C31" s="16"/>
      <c r="D31" s="16"/>
    </row>
    <row r="32" spans="1:4" s="27" customFormat="1" ht="12.75">
      <c r="A32" s="14"/>
      <c r="B32" s="15"/>
      <c r="C32" s="16"/>
      <c r="D32" s="16"/>
    </row>
    <row r="33" spans="1:4" s="49" customFormat="1" ht="12.75">
      <c r="A33" s="14"/>
      <c r="B33" s="15"/>
      <c r="C33" s="16"/>
      <c r="D33" s="16"/>
    </row>
    <row r="42" spans="1:4" s="27" customFormat="1" ht="12.75">
      <c r="A42" s="14"/>
      <c r="B42" s="15"/>
      <c r="C42" s="16"/>
      <c r="D42" s="16"/>
    </row>
    <row r="43" spans="1:4" s="27" customFormat="1" ht="95.25" customHeight="1">
      <c r="A43" s="14"/>
      <c r="B43" s="15"/>
      <c r="C43" s="16"/>
      <c r="D43" s="16"/>
    </row>
    <row r="44" spans="1:4" s="27" customFormat="1" ht="12.75">
      <c r="A44" s="14"/>
      <c r="B44" s="15"/>
      <c r="C44" s="16"/>
      <c r="D44" s="16"/>
    </row>
    <row r="45" spans="1:4" s="27" customFormat="1" ht="12.75">
      <c r="A45" s="14"/>
      <c r="B45" s="15"/>
      <c r="C45" s="16"/>
      <c r="D45" s="16"/>
    </row>
    <row r="46" spans="1:4" s="27" customFormat="1" ht="12.75">
      <c r="A46" s="14"/>
      <c r="B46" s="15"/>
      <c r="C46" s="16"/>
      <c r="D46" s="16"/>
    </row>
    <row r="47" spans="1:4" s="27" customFormat="1" ht="48.75" customHeight="1">
      <c r="A47" s="14"/>
      <c r="B47" s="15"/>
      <c r="C47" s="16"/>
      <c r="D47" s="16"/>
    </row>
    <row r="48" spans="1:4" s="27" customFormat="1" ht="12.75">
      <c r="A48" s="14"/>
      <c r="B48" s="15"/>
      <c r="C48" s="16"/>
      <c r="D48" s="16"/>
    </row>
    <row r="49" spans="1:4" s="27" customFormat="1" ht="12.75">
      <c r="A49" s="14"/>
      <c r="B49" s="15"/>
      <c r="C49" s="16"/>
      <c r="D49" s="16"/>
    </row>
    <row r="68" ht="69.75" customHeight="1"/>
    <row r="73" ht="63" customHeight="1"/>
    <row r="74" spans="1:4" s="30" customFormat="1" ht="12.75">
      <c r="A74" s="14"/>
      <c r="B74" s="15"/>
      <c r="C74" s="16"/>
      <c r="D74" s="16"/>
    </row>
    <row r="76" spans="1:4" s="46" customFormat="1" ht="12.75">
      <c r="A76" s="14"/>
      <c r="B76" s="15"/>
      <c r="C76" s="16"/>
      <c r="D76" s="16"/>
    </row>
    <row r="77" spans="1:4" s="50" customFormat="1" ht="12.75">
      <c r="A77" s="14"/>
      <c r="B77" s="15"/>
      <c r="C77" s="16"/>
      <c r="D77" s="16"/>
    </row>
    <row r="78" spans="1:4" s="27" customFormat="1" ht="12.75">
      <c r="A78" s="14"/>
      <c r="B78" s="15"/>
      <c r="C78" s="16"/>
      <c r="D78" s="16"/>
    </row>
    <row r="79" spans="1:4" s="27" customFormat="1" ht="12.75">
      <c r="A79" s="14"/>
      <c r="B79" s="15"/>
      <c r="C79" s="16"/>
      <c r="D79" s="16"/>
    </row>
    <row r="80" spans="1:4" s="27" customFormat="1" ht="12.75">
      <c r="A80" s="14"/>
      <c r="B80" s="15"/>
      <c r="C80" s="16"/>
      <c r="D80" s="16"/>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F13"/>
  <sheetViews>
    <sheetView zoomScale="80" zoomScaleNormal="8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11.421875" defaultRowHeight="12.75"/>
  <cols>
    <col min="1" max="1" width="43.140625" style="51" customWidth="1"/>
    <col min="2" max="2" width="33.57421875" style="52" customWidth="1"/>
    <col min="3" max="3" width="16.421875" style="53" customWidth="1"/>
    <col min="4" max="4" width="19.7109375" style="52" customWidth="1"/>
    <col min="5" max="5" width="16.7109375" style="52" customWidth="1"/>
    <col min="6" max="6" width="33.140625" style="54" customWidth="1"/>
    <col min="7" max="16384" width="11.421875" style="54" customWidth="1"/>
  </cols>
  <sheetData>
    <row r="1" spans="1:6" ht="23.25" customHeight="1">
      <c r="A1" s="55" t="s">
        <v>134</v>
      </c>
      <c r="B1" s="55"/>
      <c r="C1" s="55"/>
      <c r="D1" s="55"/>
      <c r="E1" s="55"/>
      <c r="F1" s="55"/>
    </row>
    <row r="2" spans="1:6" ht="39" customHeight="1">
      <c r="A2" s="56" t="s">
        <v>135</v>
      </c>
      <c r="B2" s="57" t="s">
        <v>136</v>
      </c>
      <c r="C2" s="57" t="s">
        <v>137</v>
      </c>
      <c r="D2" s="57" t="s">
        <v>102</v>
      </c>
      <c r="E2" s="57" t="s">
        <v>138</v>
      </c>
      <c r="F2" s="57" t="s">
        <v>5</v>
      </c>
    </row>
    <row r="3" spans="1:6" ht="68.25" customHeight="1">
      <c r="A3" s="58" t="s">
        <v>139</v>
      </c>
      <c r="B3" s="59" t="s">
        <v>140</v>
      </c>
      <c r="C3" s="60" t="s">
        <v>35</v>
      </c>
      <c r="D3" s="59">
        <v>6</v>
      </c>
      <c r="E3" s="59" t="s">
        <v>9</v>
      </c>
      <c r="F3" s="61" t="s">
        <v>141</v>
      </c>
    </row>
    <row r="4" spans="1:6" ht="12.75">
      <c r="A4" s="58" t="s">
        <v>142</v>
      </c>
      <c r="B4" s="59" t="s">
        <v>140</v>
      </c>
      <c r="C4" s="60" t="s">
        <v>35</v>
      </c>
      <c r="D4" s="59" t="s">
        <v>35</v>
      </c>
      <c r="E4" s="59" t="s">
        <v>9</v>
      </c>
      <c r="F4" s="61" t="s">
        <v>141</v>
      </c>
    </row>
    <row r="5" spans="1:6" ht="12.75">
      <c r="A5" s="62" t="s">
        <v>143</v>
      </c>
      <c r="B5" s="59" t="s">
        <v>144</v>
      </c>
      <c r="C5" s="60" t="s">
        <v>35</v>
      </c>
      <c r="D5" s="59">
        <v>164</v>
      </c>
      <c r="E5" s="59" t="s">
        <v>9</v>
      </c>
      <c r="F5" s="61" t="s">
        <v>141</v>
      </c>
    </row>
    <row r="6" spans="1:6" ht="12.75">
      <c r="A6" s="62" t="s">
        <v>145</v>
      </c>
      <c r="B6" s="59" t="s">
        <v>144</v>
      </c>
      <c r="C6" s="60" t="s">
        <v>35</v>
      </c>
      <c r="D6" s="59">
        <v>291</v>
      </c>
      <c r="E6" s="59" t="s">
        <v>9</v>
      </c>
      <c r="F6" s="61" t="s">
        <v>141</v>
      </c>
    </row>
    <row r="7" spans="1:6" ht="12.75">
      <c r="A7" s="62" t="s">
        <v>146</v>
      </c>
      <c r="B7" s="59" t="s">
        <v>140</v>
      </c>
      <c r="C7" s="63">
        <v>2.5789</v>
      </c>
      <c r="D7" s="59">
        <v>291</v>
      </c>
      <c r="E7" s="59" t="s">
        <v>9</v>
      </c>
      <c r="F7" s="61" t="s">
        <v>141</v>
      </c>
    </row>
    <row r="8" spans="1:6" ht="12.75">
      <c r="A8" s="62" t="s">
        <v>147</v>
      </c>
      <c r="B8" s="59" t="s">
        <v>140</v>
      </c>
      <c r="C8" s="64">
        <v>1.617</v>
      </c>
      <c r="D8" s="59">
        <v>291</v>
      </c>
      <c r="E8" s="59" t="s">
        <v>9</v>
      </c>
      <c r="F8" s="61" t="s">
        <v>141</v>
      </c>
    </row>
    <row r="9" spans="1:6" ht="12.75">
      <c r="A9" s="62" t="s">
        <v>148</v>
      </c>
      <c r="B9" s="59" t="s">
        <v>140</v>
      </c>
      <c r="C9" s="63">
        <v>0.2721</v>
      </c>
      <c r="D9" s="59">
        <v>291</v>
      </c>
      <c r="E9" s="59" t="s">
        <v>9</v>
      </c>
      <c r="F9" s="61" t="s">
        <v>141</v>
      </c>
    </row>
    <row r="10" spans="1:6" ht="12.75">
      <c r="A10" s="62" t="s">
        <v>149</v>
      </c>
      <c r="B10" s="59" t="s">
        <v>140</v>
      </c>
      <c r="C10" s="63">
        <v>0.5877</v>
      </c>
      <c r="D10" s="59">
        <v>291</v>
      </c>
      <c r="E10" s="59" t="s">
        <v>9</v>
      </c>
      <c r="F10" s="61" t="s">
        <v>141</v>
      </c>
    </row>
    <row r="11" spans="1:6" ht="12.75">
      <c r="A11" s="62" t="s">
        <v>150</v>
      </c>
      <c r="B11" s="59" t="s">
        <v>140</v>
      </c>
      <c r="C11" s="60">
        <v>1.063</v>
      </c>
      <c r="D11" s="59">
        <v>291</v>
      </c>
      <c r="E11" s="59" t="s">
        <v>9</v>
      </c>
      <c r="F11" s="61" t="s">
        <v>141</v>
      </c>
    </row>
    <row r="12" spans="1:6" ht="12.75">
      <c r="A12" s="62" t="s">
        <v>151</v>
      </c>
      <c r="B12" s="59" t="s">
        <v>144</v>
      </c>
      <c r="C12" s="60" t="s">
        <v>35</v>
      </c>
      <c r="D12" s="59" t="s">
        <v>152</v>
      </c>
      <c r="E12" s="59" t="s">
        <v>9</v>
      </c>
      <c r="F12" s="61" t="s">
        <v>141</v>
      </c>
    </row>
    <row r="13" spans="1:6" ht="45.75" customHeight="1">
      <c r="A13" s="62" t="s">
        <v>153</v>
      </c>
      <c r="B13" s="59" t="s">
        <v>144</v>
      </c>
      <c r="C13" s="65">
        <v>2100000000</v>
      </c>
      <c r="D13" s="59" t="s">
        <v>154</v>
      </c>
      <c r="E13" s="59" t="s">
        <v>9</v>
      </c>
      <c r="F13" s="61" t="s">
        <v>141</v>
      </c>
    </row>
  </sheetData>
  <sheetProtection selectLockedCells="1" selectUnlockedCells="1"/>
  <mergeCells count="1">
    <mergeCell ref="A1:F1"/>
  </mergeCells>
  <printOptions/>
  <pageMargins left="0.7083333333333334" right="0.7083333333333334" top="0.7479166666666667" bottom="0.7479166666666667" header="0.5118055555555555" footer="0.511805555555555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B9:H33"/>
  <sheetViews>
    <sheetView tabSelected="1" zoomScale="90" zoomScaleNormal="90" workbookViewId="0" topLeftCell="A1">
      <selection activeCell="H33" sqref="H33"/>
    </sheetView>
  </sheetViews>
  <sheetFormatPr defaultColWidth="11.421875" defaultRowHeight="12.75"/>
  <cols>
    <col min="1" max="1" width="10.7109375" style="66" customWidth="1"/>
    <col min="2" max="2" width="50.7109375" style="66" customWidth="1"/>
    <col min="3" max="3" width="35.57421875" style="66" customWidth="1"/>
    <col min="4" max="4" width="10.7109375" style="66" customWidth="1"/>
    <col min="5" max="5" width="12.7109375" style="66" customWidth="1"/>
    <col min="6" max="6" width="12.00390625" style="66" customWidth="1"/>
    <col min="7" max="7" width="47.8515625" style="66" customWidth="1"/>
    <col min="8" max="8" width="25.8515625" style="66" customWidth="1"/>
    <col min="9" max="16384" width="10.7109375" style="66" customWidth="1"/>
  </cols>
  <sheetData>
    <row r="3" ht="16.5" customHeight="1"/>
    <row r="9" spans="2:7" ht="12.75">
      <c r="B9" s="67" t="s">
        <v>155</v>
      </c>
      <c r="C9" s="67"/>
      <c r="D9" s="67"/>
      <c r="E9" s="67"/>
      <c r="F9" s="67"/>
      <c r="G9" s="67"/>
    </row>
    <row r="10" spans="2:7" ht="12.75">
      <c r="B10" s="67"/>
      <c r="C10" s="67"/>
      <c r="D10" s="67"/>
      <c r="E10" s="67"/>
      <c r="F10" s="67"/>
      <c r="G10" s="67"/>
    </row>
    <row r="11" spans="2:7" ht="12.75">
      <c r="B11" s="68" t="s">
        <v>156</v>
      </c>
      <c r="C11" s="69" t="s">
        <v>111</v>
      </c>
      <c r="D11" s="69"/>
      <c r="E11" s="69"/>
      <c r="F11" s="69"/>
      <c r="G11" s="69"/>
    </row>
    <row r="12" spans="2:7" ht="12.75">
      <c r="B12" s="68"/>
      <c r="C12" s="69"/>
      <c r="D12" s="69"/>
      <c r="E12" s="69"/>
      <c r="F12" s="69"/>
      <c r="G12" s="69"/>
    </row>
    <row r="13" spans="2:7" ht="18.75" customHeight="1">
      <c r="B13" s="70" t="s">
        <v>157</v>
      </c>
      <c r="C13" s="71" t="s">
        <v>158</v>
      </c>
      <c r="D13" s="71"/>
      <c r="E13" s="71"/>
      <c r="F13" s="71"/>
      <c r="G13" s="71"/>
    </row>
    <row r="14" spans="2:7" ht="18.75" customHeight="1">
      <c r="B14" s="70"/>
      <c r="C14" s="71" t="s">
        <v>159</v>
      </c>
      <c r="D14" s="71"/>
      <c r="E14" s="71"/>
      <c r="F14" s="71"/>
      <c r="G14" s="71"/>
    </row>
    <row r="15" spans="2:7" s="72" customFormat="1" ht="18.75" customHeight="1">
      <c r="B15" s="73"/>
      <c r="C15" s="74"/>
      <c r="D15" s="74"/>
      <c r="E15" s="74"/>
      <c r="F15" s="74"/>
      <c r="G15" s="74"/>
    </row>
    <row r="16" spans="2:7" ht="18.75" customHeight="1">
      <c r="B16" s="67" t="s">
        <v>160</v>
      </c>
      <c r="C16" s="67"/>
      <c r="D16" s="67"/>
      <c r="E16" s="67"/>
      <c r="F16" s="67"/>
      <c r="G16" s="67"/>
    </row>
    <row r="17" spans="2:7" ht="18.75" customHeight="1">
      <c r="B17" s="67"/>
      <c r="C17" s="67"/>
      <c r="D17" s="67"/>
      <c r="E17" s="67"/>
      <c r="F17" s="67"/>
      <c r="G17" s="67"/>
    </row>
    <row r="18" spans="6:7" ht="12.75">
      <c r="F18" s="75">
        <f>+IF(AND($F$20,$F$21,$F$22,$F$23,$F$29),1,0)</f>
        <v>0</v>
      </c>
      <c r="G18" s="76" t="str">
        <f>+IF(F18=1,"HABILITADO"&amp;B35,"RECHAZADO"&amp;B35)</f>
        <v>RECHAZADO</v>
      </c>
    </row>
    <row r="19" spans="2:7" ht="12.75">
      <c r="B19" s="77" t="s">
        <v>161</v>
      </c>
      <c r="C19" s="78" t="s">
        <v>162</v>
      </c>
      <c r="D19" s="77" t="s">
        <v>163</v>
      </c>
      <c r="E19" s="78" t="s">
        <v>164</v>
      </c>
      <c r="F19" s="77" t="s">
        <v>9</v>
      </c>
      <c r="G19" s="78" t="s">
        <v>165</v>
      </c>
    </row>
    <row r="20" spans="2:7" ht="12.75">
      <c r="B20" s="79" t="s">
        <v>166</v>
      </c>
      <c r="C20" s="80" t="s">
        <v>159</v>
      </c>
      <c r="D20" s="81">
        <v>7421</v>
      </c>
      <c r="E20" s="82" t="s">
        <v>167</v>
      </c>
      <c r="F20" s="81">
        <v>1</v>
      </c>
      <c r="G20" s="80" t="str">
        <f>+IF(F20=1,"HABILITADO","RECHAZADO")</f>
        <v>HABILITADO</v>
      </c>
    </row>
    <row r="21" spans="2:7" ht="12.75">
      <c r="B21" s="79" t="s">
        <v>168</v>
      </c>
      <c r="C21" s="80" t="s">
        <v>169</v>
      </c>
      <c r="D21" s="83">
        <v>84</v>
      </c>
      <c r="E21" s="82">
        <f>+'CAP ORG TEC'!G20</f>
        <v>721</v>
      </c>
      <c r="F21" s="81">
        <f>+IF(E21&gt;=D21,1,0)</f>
        <v>1</v>
      </c>
      <c r="G21" s="80" t="str">
        <f>+IF(F21=1,"HABILITADO","RECHAZADO")</f>
        <v>HABILITADO</v>
      </c>
    </row>
    <row r="22" spans="2:7" ht="12.75">
      <c r="B22" s="79" t="s">
        <v>170</v>
      </c>
      <c r="C22" s="80" t="s">
        <v>159</v>
      </c>
      <c r="D22" s="83">
        <v>5</v>
      </c>
      <c r="E22" s="84">
        <f>+'EXP PROB'!$E$20</f>
        <v>15.3589041</v>
      </c>
      <c r="F22" s="81">
        <f>+IF(E22&gt;=D22,1,0)</f>
        <v>1</v>
      </c>
      <c r="G22" s="80" t="str">
        <f>+IF(F22=1,"HABILITADO","RECHAZADO")</f>
        <v>HABILITADO</v>
      </c>
    </row>
    <row r="23" spans="2:7" ht="12.75">
      <c r="B23" s="79" t="s">
        <v>171</v>
      </c>
      <c r="C23" s="80" t="s">
        <v>159</v>
      </c>
      <c r="D23" s="79"/>
      <c r="E23" s="79"/>
      <c r="F23" s="81">
        <f>+IF(AND(F24:F26),1,0)</f>
        <v>1</v>
      </c>
      <c r="G23" s="80" t="str">
        <f>+IF(F23=1,"HABILITADO","RECHAZADO")</f>
        <v>HABILITADO</v>
      </c>
    </row>
    <row r="24" spans="2:7" ht="12.75">
      <c r="B24" s="85" t="s">
        <v>172</v>
      </c>
      <c r="C24" s="80"/>
      <c r="D24" s="86">
        <f>ROUND(0.5*(16776549795/566700),2)</f>
        <v>14801.97</v>
      </c>
      <c r="E24" s="87">
        <f>+'EXP ACREDITADA'!T29</f>
        <v>26581.108424583814</v>
      </c>
      <c r="F24" s="81">
        <f>+IF(E24&gt;=D24,1,0)</f>
        <v>1</v>
      </c>
      <c r="G24" s="80"/>
    </row>
    <row r="25" spans="2:7" ht="12.75">
      <c r="B25" s="85" t="s">
        <v>173</v>
      </c>
      <c r="C25" s="80"/>
      <c r="D25" s="83">
        <v>1000</v>
      </c>
      <c r="E25" s="87">
        <f>+'EXP ACREDITADA'!L29</f>
        <v>6403</v>
      </c>
      <c r="F25" s="81">
        <f>+IF(E25&gt;=D25,1,0)</f>
        <v>1</v>
      </c>
      <c r="G25" s="80"/>
    </row>
    <row r="26" spans="2:7" ht="12.75">
      <c r="B26" s="85" t="s">
        <v>174</v>
      </c>
      <c r="C26" s="80"/>
      <c r="D26" s="83">
        <v>40</v>
      </c>
      <c r="E26" s="88">
        <f>+'EXP ACREDITADA'!M29</f>
        <v>180</v>
      </c>
      <c r="F26" s="81">
        <f>+IF(E26&gt;=D26,1,0)</f>
        <v>1</v>
      </c>
      <c r="G26" s="80"/>
    </row>
    <row r="27" spans="2:7" s="89" customFormat="1" ht="12.75">
      <c r="B27" s="90"/>
      <c r="C27" s="91"/>
      <c r="D27" s="92"/>
      <c r="E27" s="93"/>
      <c r="F27" s="75"/>
      <c r="G27" s="91"/>
    </row>
    <row r="28" spans="2:7" ht="12.75">
      <c r="B28" s="67" t="s">
        <v>175</v>
      </c>
      <c r="C28" s="67"/>
      <c r="D28" s="67"/>
      <c r="E28" s="67"/>
      <c r="F28" s="67"/>
      <c r="G28" s="67"/>
    </row>
    <row r="29" spans="2:7" ht="12.75">
      <c r="B29" s="94" t="s">
        <v>176</v>
      </c>
      <c r="C29" s="95" t="s">
        <v>167</v>
      </c>
      <c r="D29" s="96" t="s">
        <v>177</v>
      </c>
      <c r="E29" s="96"/>
      <c r="F29" s="81">
        <f>+IF(AND(F30:F33),1,0)</f>
        <v>0</v>
      </c>
      <c r="G29" s="80" t="str">
        <f>+IF(F29=1,"CUMPLE","NO CUMPLE")</f>
        <v>NO CUMPLE</v>
      </c>
    </row>
    <row r="30" spans="2:7" ht="12.75">
      <c r="B30" s="85" t="s">
        <v>178</v>
      </c>
      <c r="C30" s="80"/>
      <c r="D30" s="83">
        <v>10</v>
      </c>
      <c r="E30" s="97">
        <f>+'DIR GENERAL'!E14</f>
        <v>10.832500000000001</v>
      </c>
      <c r="F30" s="81">
        <f>+IF(E30&gt;=D30,1,0)</f>
        <v>1</v>
      </c>
      <c r="G30" s="80" t="str">
        <f aca="true" t="shared" si="0" ref="G30:G33">+IF(F30=1,"CUMPLE","NO CUMPLE")</f>
        <v>CUMPLE</v>
      </c>
    </row>
    <row r="31" spans="2:7" ht="12.75">
      <c r="B31" s="85" t="s">
        <v>179</v>
      </c>
      <c r="C31" s="80"/>
      <c r="D31" s="83">
        <v>7</v>
      </c>
      <c r="E31" s="97">
        <f>+JURIDICO!E14</f>
        <v>17.355833333333333</v>
      </c>
      <c r="F31" s="81">
        <f>+IF(E31&gt;=D31,1,0)</f>
        <v>1</v>
      </c>
      <c r="G31" s="80" t="str">
        <f t="shared" si="0"/>
        <v>CUMPLE</v>
      </c>
    </row>
    <row r="32" spans="2:8" ht="12.75">
      <c r="B32" s="85" t="s">
        <v>180</v>
      </c>
      <c r="C32" s="80"/>
      <c r="D32" s="83">
        <v>7</v>
      </c>
      <c r="E32" s="97">
        <f>+TECNICO!E14</f>
        <v>15.32</v>
      </c>
      <c r="F32" s="81">
        <v>0</v>
      </c>
      <c r="G32" s="80" t="str">
        <f t="shared" si="0"/>
        <v>NO CUMPLE</v>
      </c>
      <c r="H32" s="98" t="s">
        <v>181</v>
      </c>
    </row>
    <row r="33" spans="2:7" ht="12.75">
      <c r="B33" s="85" t="s">
        <v>182</v>
      </c>
      <c r="C33" s="80"/>
      <c r="D33" s="83">
        <v>7</v>
      </c>
      <c r="E33" s="97">
        <f>+ADMINISTRATIVO!E14</f>
        <v>11.522222222222224</v>
      </c>
      <c r="F33" s="81">
        <f>+IF(E33&gt;=D33,1,0)</f>
        <v>1</v>
      </c>
      <c r="G33" s="80" t="str">
        <f t="shared" si="0"/>
        <v>CUMPLE</v>
      </c>
    </row>
  </sheetData>
  <sheetProtection selectLockedCells="1" selectUnlockedCells="1"/>
  <mergeCells count="9">
    <mergeCell ref="B9:G10"/>
    <mergeCell ref="B11:B12"/>
    <mergeCell ref="C11:G12"/>
    <mergeCell ref="B13:B14"/>
    <mergeCell ref="C13:G13"/>
    <mergeCell ref="C14:G14"/>
    <mergeCell ref="B16:G17"/>
    <mergeCell ref="B28:G28"/>
    <mergeCell ref="D29:E29"/>
  </mergeCells>
  <printOptions/>
  <pageMargins left="0.7083333333333334" right="0.7083333333333334" top="0.7479166666666667" bottom="0.7479166666666667" header="0.5118055555555555" footer="0.5118055555555555"/>
  <pageSetup fitToHeight="1" fitToWidth="1" horizontalDpi="300" verticalDpi="300" orientation="landscape"/>
  <drawing r:id="rId1"/>
</worksheet>
</file>

<file path=xl/worksheets/sheet5.xml><?xml version="1.0" encoding="utf-8"?>
<worksheet xmlns="http://schemas.openxmlformats.org/spreadsheetml/2006/main" xmlns:r="http://schemas.openxmlformats.org/officeDocument/2006/relationships">
  <sheetPr>
    <pageSetUpPr fitToPage="1"/>
  </sheetPr>
  <dimension ref="B9:G20"/>
  <sheetViews>
    <sheetView workbookViewId="0" topLeftCell="A20">
      <selection activeCell="B3" sqref="B3"/>
    </sheetView>
  </sheetViews>
  <sheetFormatPr defaultColWidth="11.421875" defaultRowHeight="12.75"/>
  <cols>
    <col min="1" max="1" width="10.7109375" style="66" customWidth="1"/>
    <col min="2" max="2" width="20.28125" style="66" customWidth="1"/>
    <col min="3" max="3" width="57.421875" style="66" customWidth="1"/>
    <col min="4" max="5" width="10.7109375" style="66" customWidth="1"/>
    <col min="6" max="6" width="36.28125" style="66" customWidth="1"/>
    <col min="7" max="16384" width="10.7109375" style="66" customWidth="1"/>
  </cols>
  <sheetData>
    <row r="3" ht="16.5" customHeight="1"/>
    <row r="9" spans="2:7" ht="15" customHeight="1">
      <c r="B9" s="99" t="s">
        <v>155</v>
      </c>
      <c r="C9" s="99"/>
      <c r="D9" s="99"/>
      <c r="E9" s="99"/>
      <c r="F9" s="99"/>
      <c r="G9" s="100"/>
    </row>
    <row r="10" spans="2:7" ht="15" customHeight="1">
      <c r="B10" s="99"/>
      <c r="C10" s="99"/>
      <c r="D10" s="99"/>
      <c r="E10" s="99"/>
      <c r="F10" s="99"/>
      <c r="G10" s="100"/>
    </row>
    <row r="11" spans="2:7" ht="15" customHeight="1">
      <c r="B11" s="99" t="s">
        <v>166</v>
      </c>
      <c r="C11" s="99"/>
      <c r="D11" s="99"/>
      <c r="E11" s="99"/>
      <c r="F11" s="99"/>
      <c r="G11" s="100"/>
    </row>
    <row r="12" spans="2:7" ht="15" customHeight="1">
      <c r="B12" s="99"/>
      <c r="C12" s="99"/>
      <c r="D12" s="99"/>
      <c r="E12" s="99"/>
      <c r="F12" s="99"/>
      <c r="G12" s="100"/>
    </row>
    <row r="13" spans="2:7" ht="12.75">
      <c r="B13" s="70" t="s">
        <v>156</v>
      </c>
      <c r="C13" s="101" t="s">
        <v>111</v>
      </c>
      <c r="D13" s="101"/>
      <c r="E13" s="101"/>
      <c r="F13" s="101"/>
      <c r="G13" s="102"/>
    </row>
    <row r="14" spans="2:7" ht="12.75">
      <c r="B14" s="70"/>
      <c r="C14" s="101"/>
      <c r="D14" s="101"/>
      <c r="E14" s="101"/>
      <c r="F14" s="101"/>
      <c r="G14" s="102"/>
    </row>
    <row r="15" spans="2:7" ht="18.75" customHeight="1">
      <c r="B15" s="70" t="s">
        <v>157</v>
      </c>
      <c r="C15" s="103" t="str">
        <f>+'EVAL TECN'!C13:G13</f>
        <v>TÜV RHEINLAND COLOMBIA SAS</v>
      </c>
      <c r="D15" s="103"/>
      <c r="E15" s="103"/>
      <c r="F15" s="103"/>
      <c r="G15" s="102"/>
    </row>
    <row r="16" spans="2:7" ht="18.75" customHeight="1">
      <c r="B16" s="70"/>
      <c r="C16" s="103" t="str">
        <f>+'EVAL TECN'!C14:G14</f>
        <v>GERIS ENGHENARIA E SERVICOS LTDA</v>
      </c>
      <c r="D16" s="103"/>
      <c r="E16" s="103"/>
      <c r="F16" s="103"/>
      <c r="G16" s="102"/>
    </row>
    <row r="17" spans="2:7" ht="18.75" customHeight="1">
      <c r="B17" s="104"/>
      <c r="C17" s="105"/>
      <c r="D17" s="105"/>
      <c r="E17" s="105"/>
      <c r="F17" s="105"/>
      <c r="G17" s="105"/>
    </row>
    <row r="18" spans="2:6" ht="12.75">
      <c r="B18" s="106" t="s">
        <v>183</v>
      </c>
      <c r="C18" s="106"/>
      <c r="D18" s="106" t="s">
        <v>102</v>
      </c>
      <c r="E18" s="106" t="s">
        <v>9</v>
      </c>
      <c r="F18" s="106" t="s">
        <v>184</v>
      </c>
    </row>
    <row r="19" spans="2:6" ht="123" customHeight="1">
      <c r="B19" s="107" t="s">
        <v>185</v>
      </c>
      <c r="C19" s="107"/>
      <c r="D19" s="108" t="s">
        <v>186</v>
      </c>
      <c r="E19" s="109" t="s">
        <v>9</v>
      </c>
      <c r="F19" s="110" t="s">
        <v>187</v>
      </c>
    </row>
    <row r="20" spans="2:6" ht="198.75" customHeight="1">
      <c r="B20" s="111" t="s">
        <v>188</v>
      </c>
      <c r="C20" s="111"/>
      <c r="D20" s="112" t="s">
        <v>189</v>
      </c>
      <c r="E20" s="112" t="s">
        <v>9</v>
      </c>
      <c r="F20" s="113" t="s">
        <v>190</v>
      </c>
    </row>
  </sheetData>
  <sheetProtection selectLockedCells="1" selectUnlockedCells="1"/>
  <mergeCells count="10">
    <mergeCell ref="B9:F10"/>
    <mergeCell ref="B11:F12"/>
    <mergeCell ref="B13:B14"/>
    <mergeCell ref="C13:F14"/>
    <mergeCell ref="B15:B16"/>
    <mergeCell ref="C15:F15"/>
    <mergeCell ref="C16:F16"/>
    <mergeCell ref="B18:C18"/>
    <mergeCell ref="B19:C19"/>
    <mergeCell ref="B20:C20"/>
  </mergeCells>
  <printOptions/>
  <pageMargins left="0.7083333333333334" right="0.7083333333333334" top="0.7479166666666667" bottom="0.7479166666666667" header="0.5118055555555555" footer="0.5118055555555555"/>
  <pageSetup fitToHeight="1" fitToWidth="1" horizontalDpi="300" verticalDpi="300" orientation="landscape"/>
  <drawing r:id="rId1"/>
</worksheet>
</file>

<file path=xl/worksheets/sheet6.xml><?xml version="1.0" encoding="utf-8"?>
<worksheet xmlns="http://schemas.openxmlformats.org/spreadsheetml/2006/main" xmlns:r="http://schemas.openxmlformats.org/officeDocument/2006/relationships">
  <sheetPr>
    <pageSetUpPr fitToPage="1"/>
  </sheetPr>
  <dimension ref="B8:I23"/>
  <sheetViews>
    <sheetView zoomScale="80" zoomScaleNormal="80" workbookViewId="0" topLeftCell="A10">
      <selection activeCell="B3" sqref="B3"/>
    </sheetView>
  </sheetViews>
  <sheetFormatPr defaultColWidth="11.421875" defaultRowHeight="12.75"/>
  <cols>
    <col min="1" max="1" width="10.7109375" style="66" customWidth="1"/>
    <col min="2" max="2" width="25.140625" style="66" customWidth="1"/>
    <col min="3" max="3" width="57.421875" style="66" customWidth="1"/>
    <col min="4" max="4" width="29.140625" style="66" customWidth="1"/>
    <col min="5" max="5" width="16.7109375" style="66" customWidth="1"/>
    <col min="6" max="7" width="15.28125" style="66" customWidth="1"/>
    <col min="8" max="8" width="10.7109375" style="66" customWidth="1"/>
    <col min="9" max="9" width="36.28125" style="66" customWidth="1"/>
    <col min="10" max="10" width="23.140625" style="66" customWidth="1"/>
    <col min="11" max="16384" width="10.7109375" style="66" customWidth="1"/>
  </cols>
  <sheetData>
    <row r="3" ht="16.5" customHeight="1"/>
    <row r="8" ht="12.75">
      <c r="D8" s="66">
        <f>+'EVAL TECN'!C13:G13</f>
        <v>0</v>
      </c>
    </row>
    <row r="9" spans="2:9" ht="15" customHeight="1">
      <c r="B9" s="67" t="s">
        <v>155</v>
      </c>
      <c r="C9" s="67"/>
      <c r="D9" s="67"/>
      <c r="E9" s="67"/>
      <c r="F9" s="67"/>
      <c r="G9" s="67"/>
      <c r="H9" s="67"/>
      <c r="I9" s="67"/>
    </row>
    <row r="10" spans="2:9" ht="15" customHeight="1">
      <c r="B10" s="67"/>
      <c r="C10" s="67"/>
      <c r="D10" s="67"/>
      <c r="E10" s="67"/>
      <c r="F10" s="67"/>
      <c r="G10" s="67"/>
      <c r="H10" s="67"/>
      <c r="I10" s="67"/>
    </row>
    <row r="11" spans="2:9" ht="15" customHeight="1">
      <c r="B11" s="67" t="s">
        <v>168</v>
      </c>
      <c r="C11" s="67"/>
      <c r="D11" s="67"/>
      <c r="E11" s="67"/>
      <c r="F11" s="67"/>
      <c r="G11" s="67"/>
      <c r="H11" s="67"/>
      <c r="I11" s="67"/>
    </row>
    <row r="12" spans="2:9" ht="15" customHeight="1">
      <c r="B12" s="67"/>
      <c r="C12" s="67"/>
      <c r="D12" s="67"/>
      <c r="E12" s="67"/>
      <c r="F12" s="67"/>
      <c r="G12" s="67"/>
      <c r="H12" s="67"/>
      <c r="I12" s="67"/>
    </row>
    <row r="13" spans="2:9" ht="12.75">
      <c r="B13" s="68" t="s">
        <v>156</v>
      </c>
      <c r="C13" s="103" t="str">
        <f>+'RUP CIIU'!C13:F14</f>
        <v>CONSORCIO FIBRA 2012</v>
      </c>
      <c r="D13" s="103"/>
      <c r="E13" s="103"/>
      <c r="F13" s="103"/>
      <c r="G13" s="103"/>
      <c r="H13" s="103"/>
      <c r="I13" s="103"/>
    </row>
    <row r="14" spans="2:9" ht="12.75">
      <c r="B14" s="68"/>
      <c r="C14" s="103"/>
      <c r="D14" s="103"/>
      <c r="E14" s="103"/>
      <c r="F14" s="103"/>
      <c r="G14" s="103"/>
      <c r="H14" s="103"/>
      <c r="I14" s="103"/>
    </row>
    <row r="15" spans="2:9" ht="18.75" customHeight="1">
      <c r="B15" s="70" t="s">
        <v>157</v>
      </c>
      <c r="C15" s="103" t="str">
        <f>+'EVAL TECN'!C13:G13</f>
        <v>TÜV RHEINLAND COLOMBIA SAS</v>
      </c>
      <c r="D15" s="103"/>
      <c r="E15" s="103"/>
      <c r="F15" s="103"/>
      <c r="G15" s="103"/>
      <c r="H15" s="103"/>
      <c r="I15" s="103"/>
    </row>
    <row r="16" spans="2:9" ht="18.75" customHeight="1">
      <c r="B16" s="70"/>
      <c r="C16" s="103" t="str">
        <f>+'EVAL TECN'!C14:G14</f>
        <v>GERIS ENGHENARIA E SERVICOS LTDA</v>
      </c>
      <c r="D16" s="103"/>
      <c r="E16" s="103"/>
      <c r="F16" s="103"/>
      <c r="G16" s="103"/>
      <c r="H16" s="103"/>
      <c r="I16" s="103"/>
    </row>
    <row r="18" spans="2:3" ht="12.75">
      <c r="B18" s="66" t="s">
        <v>135</v>
      </c>
      <c r="C18" s="66">
        <v>84</v>
      </c>
    </row>
    <row r="19" spans="2:9" s="114" customFormat="1" ht="60" customHeight="1">
      <c r="B19" s="78" t="s">
        <v>191</v>
      </c>
      <c r="C19" s="78"/>
      <c r="D19" s="78" t="s">
        <v>192</v>
      </c>
      <c r="E19" s="78" t="s">
        <v>168</v>
      </c>
      <c r="F19" s="78" t="s">
        <v>102</v>
      </c>
      <c r="G19" s="78" t="s">
        <v>193</v>
      </c>
      <c r="H19" s="78" t="s">
        <v>9</v>
      </c>
      <c r="I19" s="78" t="s">
        <v>184</v>
      </c>
    </row>
    <row r="20" spans="2:9" ht="96.75" customHeight="1">
      <c r="B20" s="115" t="s">
        <v>194</v>
      </c>
      <c r="C20" s="115"/>
      <c r="D20" s="109" t="s">
        <v>195</v>
      </c>
      <c r="E20" s="109">
        <f>5+580+35+50+40</f>
        <v>710</v>
      </c>
      <c r="F20" s="108" t="s">
        <v>196</v>
      </c>
      <c r="G20" s="109">
        <f>+E20+E21</f>
        <v>721</v>
      </c>
      <c r="H20" s="116">
        <f>+IF(G20&gt;=$C$18,1,0)</f>
        <v>1</v>
      </c>
      <c r="I20" s="107" t="s">
        <v>197</v>
      </c>
    </row>
    <row r="21" spans="2:9" ht="96.75" customHeight="1">
      <c r="B21" s="115"/>
      <c r="C21" s="115"/>
      <c r="D21" s="109" t="s">
        <v>158</v>
      </c>
      <c r="E21" s="109">
        <f>1+8+2</f>
        <v>11</v>
      </c>
      <c r="F21" s="109">
        <v>282</v>
      </c>
      <c r="G21" s="109"/>
      <c r="H21" s="116"/>
      <c r="I21" s="107"/>
    </row>
    <row r="22" spans="2:9" ht="36" customHeight="1">
      <c r="B22" s="115" t="s">
        <v>198</v>
      </c>
      <c r="C22" s="115"/>
      <c r="D22" s="109" t="s">
        <v>195</v>
      </c>
      <c r="E22" s="109" t="s">
        <v>167</v>
      </c>
      <c r="F22" s="109">
        <v>163</v>
      </c>
      <c r="G22" s="109" t="s">
        <v>167</v>
      </c>
      <c r="H22" s="116">
        <v>1</v>
      </c>
      <c r="I22" s="107" t="s">
        <v>199</v>
      </c>
    </row>
    <row r="23" spans="2:9" ht="36" customHeight="1">
      <c r="B23" s="115"/>
      <c r="C23" s="115"/>
      <c r="D23" s="109" t="s">
        <v>158</v>
      </c>
      <c r="E23" s="109" t="s">
        <v>167</v>
      </c>
      <c r="F23" s="109">
        <v>163</v>
      </c>
      <c r="G23" s="109"/>
      <c r="H23" s="116"/>
      <c r="I23" s="107"/>
    </row>
  </sheetData>
  <sheetProtection selectLockedCells="1" selectUnlockedCells="1"/>
  <mergeCells count="16">
    <mergeCell ref="B9:I10"/>
    <mergeCell ref="B11:I12"/>
    <mergeCell ref="B13:B14"/>
    <mergeCell ref="C13:I14"/>
    <mergeCell ref="B15:B16"/>
    <mergeCell ref="C15:I15"/>
    <mergeCell ref="C16:I16"/>
    <mergeCell ref="B19:C19"/>
    <mergeCell ref="B20:C21"/>
    <mergeCell ref="G20:G21"/>
    <mergeCell ref="H20:H21"/>
    <mergeCell ref="I20:I21"/>
    <mergeCell ref="B22:C23"/>
    <mergeCell ref="G22:G23"/>
    <mergeCell ref="H22:H23"/>
    <mergeCell ref="I22:I23"/>
  </mergeCells>
  <printOptions/>
  <pageMargins left="0.7083333333333334" right="0.7083333333333334" top="0.7479166666666667" bottom="0.7479166666666667" header="0.5118055555555555" footer="0.5118055555555555"/>
  <pageSetup fitToHeight="1" fitToWidth="1" horizontalDpi="300" verticalDpi="300" orientation="landscape"/>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9:G21"/>
  <sheetViews>
    <sheetView workbookViewId="0" topLeftCell="A21">
      <selection activeCell="B3" sqref="B3"/>
    </sheetView>
  </sheetViews>
  <sheetFormatPr defaultColWidth="11.421875" defaultRowHeight="12.75"/>
  <cols>
    <col min="1" max="1" width="10.7109375" style="66" customWidth="1"/>
    <col min="2" max="2" width="18.57421875" style="66" customWidth="1"/>
    <col min="3" max="3" width="57.421875" style="66" customWidth="1"/>
    <col min="4" max="4" width="10.7109375" style="66" customWidth="1"/>
    <col min="5" max="5" width="13.140625" style="66" customWidth="1"/>
    <col min="6" max="6" width="10.7109375" style="66" customWidth="1"/>
    <col min="7" max="7" width="36.28125" style="66" customWidth="1"/>
    <col min="8" max="8" width="23.140625" style="66" customWidth="1"/>
    <col min="9" max="16384" width="10.7109375" style="66" customWidth="1"/>
  </cols>
  <sheetData>
    <row r="3" ht="16.5" customHeight="1"/>
    <row r="9" spans="2:7" ht="15" customHeight="1">
      <c r="B9" s="99" t="s">
        <v>155</v>
      </c>
      <c r="C9" s="99"/>
      <c r="D9" s="99"/>
      <c r="E9" s="99"/>
      <c r="F9" s="99"/>
      <c r="G9" s="99"/>
    </row>
    <row r="10" spans="2:7" ht="15" customHeight="1">
      <c r="B10" s="99"/>
      <c r="C10" s="99"/>
      <c r="D10" s="99"/>
      <c r="E10" s="99"/>
      <c r="F10" s="99"/>
      <c r="G10" s="99"/>
    </row>
    <row r="11" spans="2:7" ht="15" customHeight="1">
      <c r="B11" s="99" t="s">
        <v>170</v>
      </c>
      <c r="C11" s="99"/>
      <c r="D11" s="99"/>
      <c r="E11" s="99"/>
      <c r="F11" s="99"/>
      <c r="G11" s="99"/>
    </row>
    <row r="12" spans="2:7" ht="15" customHeight="1">
      <c r="B12" s="99"/>
      <c r="C12" s="99"/>
      <c r="D12" s="99"/>
      <c r="E12" s="99"/>
      <c r="F12" s="99"/>
      <c r="G12" s="99"/>
    </row>
    <row r="13" spans="2:7" ht="12.75">
      <c r="B13" s="70" t="s">
        <v>156</v>
      </c>
      <c r="C13" s="103" t="str">
        <f>+'RUP CIIU'!C13:F14</f>
        <v>CONSORCIO FIBRA 2012</v>
      </c>
      <c r="D13" s="103"/>
      <c r="E13" s="103"/>
      <c r="F13" s="103"/>
      <c r="G13" s="103"/>
    </row>
    <row r="14" spans="2:7" ht="12.75">
      <c r="B14" s="70"/>
      <c r="C14" s="103"/>
      <c r="D14" s="103"/>
      <c r="E14" s="103"/>
      <c r="F14" s="103"/>
      <c r="G14" s="103"/>
    </row>
    <row r="15" spans="2:7" ht="18.75" customHeight="1">
      <c r="B15" s="70" t="s">
        <v>157</v>
      </c>
      <c r="C15" s="103" t="str">
        <f>+'EVAL TECN'!C13:G13</f>
        <v>TÜV RHEINLAND COLOMBIA SAS</v>
      </c>
      <c r="D15" s="103"/>
      <c r="E15" s="103"/>
      <c r="F15" s="103"/>
      <c r="G15" s="103"/>
    </row>
    <row r="16" spans="2:7" ht="18.75" customHeight="1">
      <c r="B16" s="70"/>
      <c r="C16" s="103" t="str">
        <f>+'EVAL TECN'!C14:G14</f>
        <v>GERIS ENGHENARIA E SERVICOS LTDA</v>
      </c>
      <c r="D16" s="103"/>
      <c r="E16" s="103"/>
      <c r="F16" s="103"/>
      <c r="G16" s="103"/>
    </row>
    <row r="18" spans="2:3" ht="12.75">
      <c r="B18" s="66" t="s">
        <v>135</v>
      </c>
      <c r="C18" s="66">
        <v>5</v>
      </c>
    </row>
    <row r="19" spans="2:7" s="117" customFormat="1" ht="33" customHeight="1">
      <c r="B19" s="118" t="s">
        <v>200</v>
      </c>
      <c r="C19" s="118"/>
      <c r="D19" s="78" t="s">
        <v>102</v>
      </c>
      <c r="E19" s="78" t="s">
        <v>201</v>
      </c>
      <c r="F19" s="78" t="s">
        <v>9</v>
      </c>
      <c r="G19" s="78" t="s">
        <v>184</v>
      </c>
    </row>
    <row r="20" spans="2:7" ht="96.75" customHeight="1">
      <c r="B20" s="119" t="s">
        <v>202</v>
      </c>
      <c r="C20" s="119"/>
      <c r="D20" s="109" t="s">
        <v>203</v>
      </c>
      <c r="E20" s="120">
        <v>15.3589041</v>
      </c>
      <c r="F20" s="109">
        <f>+IF(E20&gt;=C18,1,0)</f>
        <v>1</v>
      </c>
      <c r="G20" s="110" t="s">
        <v>204</v>
      </c>
    </row>
    <row r="21" spans="2:7" ht="123.75" customHeight="1">
      <c r="B21" s="119" t="s">
        <v>205</v>
      </c>
      <c r="C21" s="119"/>
      <c r="D21" s="109">
        <v>163</v>
      </c>
      <c r="E21" s="109" t="s">
        <v>167</v>
      </c>
      <c r="F21" s="116">
        <v>1</v>
      </c>
      <c r="G21" s="110" t="s">
        <v>206</v>
      </c>
    </row>
  </sheetData>
  <sheetProtection selectLockedCells="1" selectUnlockedCells="1"/>
  <mergeCells count="9">
    <mergeCell ref="B9:G10"/>
    <mergeCell ref="B11:G12"/>
    <mergeCell ref="B13:B14"/>
    <mergeCell ref="C13:G14"/>
    <mergeCell ref="B15:B16"/>
    <mergeCell ref="C15:G15"/>
    <mergeCell ref="C16:G16"/>
    <mergeCell ref="B20:C20"/>
    <mergeCell ref="B21:C21"/>
  </mergeCells>
  <printOptions/>
  <pageMargins left="0.7083333333333334" right="0.7083333333333334" top="0.7479166666666667" bottom="0.7479166666666667" header="0.5118055555555555" footer="0.5118055555555555"/>
  <pageSetup fitToHeight="1" fitToWidth="1" horizontalDpi="300" verticalDpi="300" orientation="landscape"/>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9:Y30"/>
  <sheetViews>
    <sheetView zoomScale="80" zoomScaleNormal="80" workbookViewId="0" topLeftCell="M28">
      <selection activeCell="B3" sqref="B3"/>
    </sheetView>
  </sheetViews>
  <sheetFormatPr defaultColWidth="11.421875" defaultRowHeight="12.75"/>
  <cols>
    <col min="1" max="1" width="10.7109375" style="66" customWidth="1"/>
    <col min="2" max="2" width="22.140625" style="66" customWidth="1"/>
    <col min="3" max="3" width="21.140625" style="66" customWidth="1"/>
    <col min="4" max="4" width="21.140625" style="117" customWidth="1"/>
    <col min="5" max="5" width="32.421875" style="66" customWidth="1"/>
    <col min="6" max="6" width="10.7109375" style="66" customWidth="1"/>
    <col min="7" max="7" width="11.57421875" style="66" customWidth="1"/>
    <col min="8" max="8" width="14.57421875" style="66" customWidth="1"/>
    <col min="9" max="11" width="24.57421875" style="66" customWidth="1"/>
    <col min="12" max="12" width="11.28125" style="66" customWidth="1"/>
    <col min="13" max="13" width="11.00390625" style="66" customWidth="1"/>
    <col min="14" max="14" width="20.140625" style="66" customWidth="1"/>
    <col min="15" max="15" width="16.28125" style="66" customWidth="1"/>
    <col min="16" max="16" width="22.140625" style="66" customWidth="1"/>
    <col min="17" max="17" width="13.421875" style="66" customWidth="1"/>
    <col min="18" max="18" width="24.7109375" style="66" customWidth="1"/>
    <col min="19" max="20" width="20.421875" style="66" customWidth="1"/>
    <col min="21" max="21" width="11.140625" style="66" customWidth="1"/>
    <col min="22" max="22" width="12.57421875" style="66" customWidth="1"/>
    <col min="23" max="23" width="12.421875" style="66" customWidth="1"/>
    <col min="24" max="24" width="21.00390625" style="66" customWidth="1"/>
    <col min="25" max="16384" width="10.7109375" style="66" customWidth="1"/>
  </cols>
  <sheetData>
    <row r="3" ht="16.5" customHeight="1"/>
    <row r="9" spans="4:24" ht="15" customHeight="1">
      <c r="D9" s="67" t="s">
        <v>155</v>
      </c>
      <c r="E9" s="67"/>
      <c r="F9" s="67"/>
      <c r="G9" s="67"/>
      <c r="H9" s="67"/>
      <c r="I9" s="67"/>
      <c r="J9" s="67"/>
      <c r="K9" s="67"/>
      <c r="L9" s="67"/>
      <c r="M9" s="67"/>
      <c r="N9" s="67"/>
      <c r="O9" s="67"/>
      <c r="P9" s="67"/>
      <c r="Q9" s="67"/>
      <c r="R9" s="67"/>
      <c r="S9" s="67"/>
      <c r="T9" s="67"/>
      <c r="U9" s="67"/>
      <c r="V9" s="67"/>
      <c r="W9" s="67"/>
      <c r="X9" s="67"/>
    </row>
    <row r="10" spans="4:24" ht="15" customHeight="1">
      <c r="D10" s="67"/>
      <c r="E10" s="67"/>
      <c r="F10" s="67"/>
      <c r="G10" s="67"/>
      <c r="H10" s="67"/>
      <c r="I10" s="67"/>
      <c r="J10" s="67"/>
      <c r="K10" s="67"/>
      <c r="L10" s="67"/>
      <c r="M10" s="67"/>
      <c r="N10" s="67"/>
      <c r="O10" s="67"/>
      <c r="P10" s="67"/>
      <c r="Q10" s="67"/>
      <c r="R10" s="67"/>
      <c r="S10" s="67"/>
      <c r="T10" s="67"/>
      <c r="U10" s="67"/>
      <c r="V10" s="67"/>
      <c r="W10" s="67"/>
      <c r="X10" s="67"/>
    </row>
    <row r="11" spans="4:24" ht="15" customHeight="1">
      <c r="D11" s="67" t="s">
        <v>171</v>
      </c>
      <c r="E11" s="67"/>
      <c r="F11" s="67"/>
      <c r="G11" s="67"/>
      <c r="H11" s="67"/>
      <c r="I11" s="67"/>
      <c r="J11" s="67"/>
      <c r="K11" s="67"/>
      <c r="L11" s="67"/>
      <c r="M11" s="67"/>
      <c r="N11" s="67"/>
      <c r="O11" s="67"/>
      <c r="P11" s="67"/>
      <c r="Q11" s="67"/>
      <c r="R11" s="67"/>
      <c r="S11" s="67"/>
      <c r="T11" s="67"/>
      <c r="U11" s="67"/>
      <c r="V11" s="67"/>
      <c r="W11" s="67"/>
      <c r="X11" s="67"/>
    </row>
    <row r="12" spans="4:24" ht="15" customHeight="1">
      <c r="D12" s="67"/>
      <c r="E12" s="67"/>
      <c r="F12" s="67"/>
      <c r="G12" s="67"/>
      <c r="H12" s="67"/>
      <c r="I12" s="67"/>
      <c r="J12" s="67"/>
      <c r="K12" s="67"/>
      <c r="L12" s="67"/>
      <c r="M12" s="67"/>
      <c r="N12" s="67"/>
      <c r="O12" s="67"/>
      <c r="P12" s="67"/>
      <c r="Q12" s="67"/>
      <c r="R12" s="67"/>
      <c r="S12" s="67"/>
      <c r="T12" s="67"/>
      <c r="U12" s="67"/>
      <c r="V12" s="67"/>
      <c r="W12" s="67"/>
      <c r="X12" s="67"/>
    </row>
    <row r="13" spans="2:24" ht="12.75">
      <c r="B13" s="121" t="s">
        <v>156</v>
      </c>
      <c r="C13" s="122" t="str">
        <f>+'RUP CIIU'!C13:F14</f>
        <v>CONSORCIO FIBRA 2012</v>
      </c>
      <c r="D13" s="122"/>
      <c r="E13" s="122"/>
      <c r="F13" s="122"/>
      <c r="G13" s="122"/>
      <c r="H13" s="122"/>
      <c r="I13" s="122"/>
      <c r="J13" s="122"/>
      <c r="K13" s="122"/>
      <c r="L13" s="122"/>
      <c r="M13" s="122"/>
      <c r="N13" s="122"/>
      <c r="O13" s="122"/>
      <c r="P13" s="122"/>
      <c r="Q13" s="122"/>
      <c r="R13" s="122"/>
      <c r="S13" s="122"/>
      <c r="T13" s="122"/>
      <c r="U13" s="122"/>
      <c r="V13" s="122"/>
      <c r="W13" s="122"/>
      <c r="X13" s="122"/>
    </row>
    <row r="14" spans="2:24" ht="12.75">
      <c r="B14" s="121"/>
      <c r="C14" s="122"/>
      <c r="D14" s="122"/>
      <c r="E14" s="122"/>
      <c r="F14" s="122"/>
      <c r="G14" s="122"/>
      <c r="H14" s="122"/>
      <c r="I14" s="122"/>
      <c r="J14" s="122"/>
      <c r="K14" s="122"/>
      <c r="L14" s="122"/>
      <c r="M14" s="122"/>
      <c r="N14" s="122"/>
      <c r="O14" s="122"/>
      <c r="P14" s="122"/>
      <c r="Q14" s="122"/>
      <c r="R14" s="122"/>
      <c r="S14" s="122"/>
      <c r="T14" s="122"/>
      <c r="U14" s="122"/>
      <c r="V14" s="122"/>
      <c r="W14" s="122"/>
      <c r="X14" s="122"/>
    </row>
    <row r="15" spans="2:24" ht="18.75" customHeight="1">
      <c r="B15" s="121" t="s">
        <v>157</v>
      </c>
      <c r="C15" s="101" t="str">
        <f>+'EVAL TECN'!C13:G13</f>
        <v>TÜV RHEINLAND COLOMBIA SAS</v>
      </c>
      <c r="D15" s="101"/>
      <c r="E15" s="101"/>
      <c r="F15" s="101"/>
      <c r="G15" s="101"/>
      <c r="H15" s="101"/>
      <c r="I15" s="101"/>
      <c r="J15" s="101"/>
      <c r="K15" s="101"/>
      <c r="L15" s="101"/>
      <c r="M15" s="101"/>
      <c r="N15" s="101"/>
      <c r="O15" s="101"/>
      <c r="P15" s="101"/>
      <c r="Q15" s="101"/>
      <c r="R15" s="101"/>
      <c r="S15" s="101"/>
      <c r="T15" s="101"/>
      <c r="U15" s="101"/>
      <c r="V15" s="101"/>
      <c r="W15" s="101"/>
      <c r="X15" s="101"/>
    </row>
    <row r="16" spans="2:24" ht="18.75" customHeight="1">
      <c r="B16" s="121"/>
      <c r="C16" s="101" t="str">
        <f>+'EVAL TECN'!C14:G14</f>
        <v>GERIS ENGHENARIA E SERVICOS LTDA</v>
      </c>
      <c r="D16" s="101"/>
      <c r="E16" s="101"/>
      <c r="F16" s="101"/>
      <c r="G16" s="101"/>
      <c r="H16" s="101"/>
      <c r="I16" s="101"/>
      <c r="J16" s="101"/>
      <c r="K16" s="101"/>
      <c r="L16" s="101"/>
      <c r="M16" s="101"/>
      <c r="N16" s="101"/>
      <c r="O16" s="101"/>
      <c r="P16" s="101"/>
      <c r="Q16" s="101"/>
      <c r="R16" s="101"/>
      <c r="S16" s="101"/>
      <c r="T16" s="101"/>
      <c r="U16" s="101"/>
      <c r="V16" s="101"/>
      <c r="W16" s="101"/>
      <c r="X16" s="101"/>
    </row>
    <row r="17" spans="2:24" ht="18.75" customHeight="1">
      <c r="B17" s="121"/>
      <c r="C17" s="101"/>
      <c r="D17" s="101"/>
      <c r="E17" s="101"/>
      <c r="F17" s="101"/>
      <c r="G17" s="101"/>
      <c r="H17" s="101"/>
      <c r="I17" s="101"/>
      <c r="J17" s="101"/>
      <c r="K17" s="101"/>
      <c r="L17" s="101"/>
      <c r="M17" s="101"/>
      <c r="N17" s="101"/>
      <c r="O17" s="101"/>
      <c r="P17" s="101"/>
      <c r="Q17" s="101"/>
      <c r="R17" s="101"/>
      <c r="S17" s="101"/>
      <c r="T17" s="101"/>
      <c r="U17" s="101"/>
      <c r="V17" s="101"/>
      <c r="W17" s="101"/>
      <c r="X17" s="101"/>
    </row>
    <row r="18" spans="4:24" ht="18.75" customHeight="1">
      <c r="D18" s="104"/>
      <c r="E18" s="123"/>
      <c r="F18" s="123"/>
      <c r="G18" s="123"/>
      <c r="H18" s="123"/>
      <c r="I18" s="123"/>
      <c r="J18" s="123"/>
      <c r="K18" s="123"/>
      <c r="L18" s="123"/>
      <c r="M18" s="123"/>
      <c r="N18" s="123"/>
      <c r="O18" s="123"/>
      <c r="P18" s="123"/>
      <c r="Q18" s="123"/>
      <c r="R18" s="123"/>
      <c r="S18" s="123"/>
      <c r="T18" s="123"/>
      <c r="U18" s="123"/>
      <c r="V18" s="123"/>
      <c r="W18" s="123"/>
      <c r="X18" s="123"/>
    </row>
    <row r="19" spans="4:25" ht="12.75">
      <c r="D19" s="124" t="s">
        <v>207</v>
      </c>
      <c r="E19" s="125">
        <v>41205</v>
      </c>
      <c r="F19" s="126"/>
      <c r="G19" s="127" t="s">
        <v>208</v>
      </c>
      <c r="H19" s="127">
        <v>1997</v>
      </c>
      <c r="I19" s="127">
        <v>1998</v>
      </c>
      <c r="J19" s="127">
        <v>1999</v>
      </c>
      <c r="K19" s="127">
        <v>2000</v>
      </c>
      <c r="L19" s="127">
        <v>2001</v>
      </c>
      <c r="M19" s="127">
        <v>2002</v>
      </c>
      <c r="N19" s="127">
        <v>2003</v>
      </c>
      <c r="O19" s="127">
        <v>2004</v>
      </c>
      <c r="P19" s="127">
        <v>2005</v>
      </c>
      <c r="Q19" s="127">
        <v>2006</v>
      </c>
      <c r="R19" s="127">
        <v>2007</v>
      </c>
      <c r="S19" s="127">
        <v>2008</v>
      </c>
      <c r="T19" s="127">
        <v>2009</v>
      </c>
      <c r="U19" s="127">
        <v>2010</v>
      </c>
      <c r="V19" s="127">
        <v>2011</v>
      </c>
      <c r="W19" s="127">
        <v>2012</v>
      </c>
      <c r="Y19" s="123"/>
    </row>
    <row r="20" spans="4:25" ht="12.75">
      <c r="D20" s="128"/>
      <c r="E20" s="125">
        <v>35726</v>
      </c>
      <c r="F20" s="126"/>
      <c r="G20" s="127" t="s">
        <v>209</v>
      </c>
      <c r="H20" s="129">
        <v>172005</v>
      </c>
      <c r="I20" s="129">
        <v>203825</v>
      </c>
      <c r="J20" s="129">
        <v>236438</v>
      </c>
      <c r="K20" s="129">
        <v>260100</v>
      </c>
      <c r="L20" s="129">
        <v>286000</v>
      </c>
      <c r="M20" s="129">
        <v>309000</v>
      </c>
      <c r="N20" s="129">
        <v>332000</v>
      </c>
      <c r="O20" s="129">
        <v>358000</v>
      </c>
      <c r="P20" s="129">
        <v>381500</v>
      </c>
      <c r="Q20" s="129">
        <v>408000</v>
      </c>
      <c r="R20" s="129">
        <v>433700</v>
      </c>
      <c r="S20" s="129">
        <v>461500</v>
      </c>
      <c r="T20" s="129">
        <v>496900</v>
      </c>
      <c r="U20" s="129">
        <v>515000</v>
      </c>
      <c r="V20" s="129">
        <v>535600</v>
      </c>
      <c r="W20" s="129">
        <v>566700</v>
      </c>
      <c r="Y20" s="123"/>
    </row>
    <row r="21" spans="4:24" ht="18.75" customHeight="1">
      <c r="D21" s="124" t="s">
        <v>210</v>
      </c>
      <c r="E21" s="130">
        <v>4</v>
      </c>
      <c r="F21" s="123"/>
      <c r="G21" s="123"/>
      <c r="H21" s="123"/>
      <c r="I21" s="123"/>
      <c r="J21" s="123"/>
      <c r="K21" s="123"/>
      <c r="L21" s="123"/>
      <c r="M21" s="123"/>
      <c r="N21" s="123"/>
      <c r="O21" s="123"/>
      <c r="P21" s="123"/>
      <c r="Q21" s="123"/>
      <c r="R21" s="123"/>
      <c r="S21" s="123"/>
      <c r="T21" s="123"/>
      <c r="U21" s="123"/>
      <c r="V21" s="123"/>
      <c r="W21" s="123"/>
      <c r="X21" s="123"/>
    </row>
    <row r="22" spans="3:13" ht="18.75" customHeight="1">
      <c r="C22" s="123"/>
      <c r="D22" s="104"/>
      <c r="E22" s="123"/>
      <c r="F22" s="123"/>
      <c r="G22" s="123"/>
      <c r="H22" s="123"/>
      <c r="I22" s="123"/>
      <c r="J22" s="123"/>
      <c r="K22" s="123"/>
      <c r="L22" s="123"/>
      <c r="M22" s="123"/>
    </row>
    <row r="23" spans="2:24" s="131" customFormat="1" ht="12.75">
      <c r="B23" s="132"/>
      <c r="C23" s="132"/>
      <c r="D23" s="133" t="s">
        <v>211</v>
      </c>
      <c r="E23" s="133"/>
      <c r="F23" s="133"/>
      <c r="G23" s="133"/>
      <c r="H23" s="133"/>
      <c r="I23" s="133"/>
      <c r="J23" s="133"/>
      <c r="K23" s="133"/>
      <c r="L23" s="133"/>
      <c r="M23" s="133"/>
      <c r="N23" s="133"/>
      <c r="O23" s="133"/>
      <c r="P23" s="133"/>
      <c r="Q23" s="133"/>
      <c r="R23" s="133"/>
      <c r="S23" s="133"/>
      <c r="T23" s="133"/>
      <c r="U23" s="133"/>
      <c r="V23" s="133"/>
      <c r="W23" s="133"/>
      <c r="X23" s="133"/>
    </row>
    <row r="24" spans="2:24" s="131" customFormat="1" ht="63.75" customHeight="1">
      <c r="B24" s="134" t="s">
        <v>212</v>
      </c>
      <c r="C24" s="135" t="s">
        <v>213</v>
      </c>
      <c r="D24" s="135" t="s">
        <v>214</v>
      </c>
      <c r="E24" s="134" t="s">
        <v>215</v>
      </c>
      <c r="F24" s="134" t="s">
        <v>216</v>
      </c>
      <c r="G24" s="135" t="s">
        <v>217</v>
      </c>
      <c r="H24" s="135" t="s">
        <v>218</v>
      </c>
      <c r="I24" s="135" t="s">
        <v>219</v>
      </c>
      <c r="J24" s="135" t="s">
        <v>220</v>
      </c>
      <c r="K24" s="135" t="s">
        <v>221</v>
      </c>
      <c r="L24" s="135" t="s">
        <v>222</v>
      </c>
      <c r="M24" s="135" t="s">
        <v>223</v>
      </c>
      <c r="N24" s="135" t="s">
        <v>224</v>
      </c>
      <c r="O24" s="135" t="s">
        <v>225</v>
      </c>
      <c r="P24" s="135" t="s">
        <v>226</v>
      </c>
      <c r="Q24" s="135" t="s">
        <v>227</v>
      </c>
      <c r="R24" s="134" t="s">
        <v>228</v>
      </c>
      <c r="S24" s="135" t="s">
        <v>229</v>
      </c>
      <c r="T24" s="135" t="s">
        <v>230</v>
      </c>
      <c r="U24" s="135" t="s">
        <v>102</v>
      </c>
      <c r="V24" s="135" t="s">
        <v>231</v>
      </c>
      <c r="W24" s="135" t="s">
        <v>232</v>
      </c>
      <c r="X24" s="134" t="s">
        <v>184</v>
      </c>
    </row>
    <row r="25" spans="2:24" ht="117.75" customHeight="1">
      <c r="B25" s="136">
        <v>1</v>
      </c>
      <c r="C25" s="137" t="s">
        <v>233</v>
      </c>
      <c r="D25" s="138" t="s">
        <v>234</v>
      </c>
      <c r="E25" s="139" t="s">
        <v>235</v>
      </c>
      <c r="F25" s="140">
        <v>1</v>
      </c>
      <c r="G25" s="141">
        <v>37187</v>
      </c>
      <c r="H25" s="141">
        <v>37499</v>
      </c>
      <c r="I25" s="142">
        <f>+IF(G25&gt;=$E$20,1,0)</f>
        <v>1</v>
      </c>
      <c r="J25" s="142">
        <f>+(H25-G25)/30</f>
        <v>10.4</v>
      </c>
      <c r="K25" s="142">
        <f>+IF(J25&gt;=$E$21,1,0)</f>
        <v>1</v>
      </c>
      <c r="L25" s="142">
        <v>830</v>
      </c>
      <c r="M25" s="143">
        <v>0</v>
      </c>
      <c r="N25" s="144">
        <v>1087731.93</v>
      </c>
      <c r="O25" s="145">
        <v>2.9908</v>
      </c>
      <c r="P25" s="146">
        <f>N25/O25</f>
        <v>363692.6340778387</v>
      </c>
      <c r="Q25" s="146">
        <v>2703.55</v>
      </c>
      <c r="R25" s="147">
        <f>P25*Q25</f>
        <v>983261220.8611408</v>
      </c>
      <c r="S25" s="142">
        <f>+HLOOKUP(YEAR(H25),$H$19:$W$20,2,0)</f>
        <v>309000</v>
      </c>
      <c r="T25" s="147">
        <f>+R25/S25</f>
        <v>3182.0751484179314</v>
      </c>
      <c r="U25" s="142" t="s">
        <v>236</v>
      </c>
      <c r="V25" s="143">
        <v>1</v>
      </c>
      <c r="W25" s="143">
        <v>1</v>
      </c>
      <c r="X25" s="148" t="s">
        <v>237</v>
      </c>
    </row>
    <row r="26" spans="2:24" ht="105" customHeight="1">
      <c r="B26" s="136">
        <v>2</v>
      </c>
      <c r="C26" s="149" t="s">
        <v>233</v>
      </c>
      <c r="D26" s="138" t="s">
        <v>234</v>
      </c>
      <c r="E26" s="139" t="s">
        <v>238</v>
      </c>
      <c r="F26" s="140">
        <v>1</v>
      </c>
      <c r="G26" s="150">
        <v>36269</v>
      </c>
      <c r="H26" s="150">
        <v>36525</v>
      </c>
      <c r="I26" s="142">
        <f aca="true" t="shared" si="0" ref="I26:I28">+IF(G26&gt;=$E$20,1,0)</f>
        <v>1</v>
      </c>
      <c r="J26" s="142">
        <f aca="true" t="shared" si="1" ref="J26:J28">+(H26-G26)/30</f>
        <v>8.533333333333333</v>
      </c>
      <c r="K26" s="142">
        <f aca="true" t="shared" si="2" ref="K26:K28">+IF(J26&gt;=$E$21,1,0)</f>
        <v>1</v>
      </c>
      <c r="L26" s="142">
        <v>45</v>
      </c>
      <c r="M26" s="143">
        <v>0</v>
      </c>
      <c r="N26" s="144">
        <v>644618.41</v>
      </c>
      <c r="O26" s="145">
        <v>1.808</v>
      </c>
      <c r="P26" s="146">
        <f>N26/O26</f>
        <v>356536.7311946903</v>
      </c>
      <c r="Q26" s="146">
        <v>1873.77</v>
      </c>
      <c r="R26" s="147">
        <f>P26*Q26</f>
        <v>668067830.8106748</v>
      </c>
      <c r="S26" s="142">
        <f>+HLOOKUP(YEAR(H26),$H$19:$W$20,2,0)</f>
        <v>236438</v>
      </c>
      <c r="T26" s="147">
        <f aca="true" t="shared" si="3" ref="T26:T28">+R26/S26</f>
        <v>2825.5518605751818</v>
      </c>
      <c r="U26" s="142" t="s">
        <v>239</v>
      </c>
      <c r="V26" s="143">
        <v>1</v>
      </c>
      <c r="W26" s="143">
        <v>1</v>
      </c>
      <c r="X26" s="148" t="s">
        <v>237</v>
      </c>
    </row>
    <row r="27" spans="2:24" ht="180" customHeight="1">
      <c r="B27" s="136">
        <v>3</v>
      </c>
      <c r="C27" s="149" t="s">
        <v>233</v>
      </c>
      <c r="D27" s="138" t="s">
        <v>240</v>
      </c>
      <c r="E27" s="139" t="s">
        <v>241</v>
      </c>
      <c r="F27" s="140">
        <v>1</v>
      </c>
      <c r="G27" s="141">
        <v>36983</v>
      </c>
      <c r="H27" s="150">
        <v>37621</v>
      </c>
      <c r="I27" s="142">
        <f t="shared" si="0"/>
        <v>1</v>
      </c>
      <c r="J27" s="142">
        <f t="shared" si="1"/>
        <v>21.266666666666666</v>
      </c>
      <c r="K27" s="142">
        <f t="shared" si="2"/>
        <v>1</v>
      </c>
      <c r="L27" s="142">
        <v>4800</v>
      </c>
      <c r="M27" s="143">
        <v>90</v>
      </c>
      <c r="N27" s="144">
        <v>5042454.57</v>
      </c>
      <c r="O27" s="145">
        <v>3.5375</v>
      </c>
      <c r="P27" s="146">
        <f>N27/O27</f>
        <v>1425428.8537102474</v>
      </c>
      <c r="Q27" s="146">
        <v>2864.79</v>
      </c>
      <c r="R27" s="147">
        <f aca="true" t="shared" si="4" ref="R27:R28">P27*Q27</f>
        <v>4083554325.8205795</v>
      </c>
      <c r="S27" s="142">
        <f>+HLOOKUP(YEAR(H27),$H$19:$W$20,2,0)</f>
        <v>309000</v>
      </c>
      <c r="T27" s="147">
        <f t="shared" si="3"/>
        <v>13215.38616770414</v>
      </c>
      <c r="U27" s="142" t="s">
        <v>242</v>
      </c>
      <c r="V27" s="143">
        <v>1</v>
      </c>
      <c r="W27" s="143">
        <v>1</v>
      </c>
      <c r="X27" s="148" t="s">
        <v>237</v>
      </c>
    </row>
    <row r="28" spans="2:24" ht="124.5" customHeight="1">
      <c r="B28" s="136">
        <v>4</v>
      </c>
      <c r="C28" s="149" t="s">
        <v>233</v>
      </c>
      <c r="D28" s="138" t="s">
        <v>234</v>
      </c>
      <c r="E28" s="139" t="s">
        <v>243</v>
      </c>
      <c r="F28" s="140">
        <v>1</v>
      </c>
      <c r="G28" s="141">
        <v>36526</v>
      </c>
      <c r="H28" s="141">
        <v>37103</v>
      </c>
      <c r="I28" s="142">
        <f t="shared" si="0"/>
        <v>1</v>
      </c>
      <c r="J28" s="142">
        <f t="shared" si="1"/>
        <v>19.233333333333334</v>
      </c>
      <c r="K28" s="142">
        <f t="shared" si="2"/>
        <v>1</v>
      </c>
      <c r="L28" s="142">
        <v>728</v>
      </c>
      <c r="M28" s="143">
        <v>90</v>
      </c>
      <c r="N28" s="144">
        <v>2206629.46</v>
      </c>
      <c r="O28" s="145">
        <v>2.4099</v>
      </c>
      <c r="P28" s="146">
        <f>N28/O28</f>
        <v>915651.8776712727</v>
      </c>
      <c r="Q28" s="146">
        <v>2298.27</v>
      </c>
      <c r="R28" s="147">
        <f t="shared" si="4"/>
        <v>2104415240.895556</v>
      </c>
      <c r="S28" s="142">
        <f>+HLOOKUP(YEAR(H28),$H$19:$W$20,2,0)</f>
        <v>286000</v>
      </c>
      <c r="T28" s="147">
        <f t="shared" si="3"/>
        <v>7358.095247886559</v>
      </c>
      <c r="U28" s="142" t="s">
        <v>244</v>
      </c>
      <c r="V28" s="143">
        <v>1</v>
      </c>
      <c r="W28" s="143">
        <v>1</v>
      </c>
      <c r="X28" s="148" t="s">
        <v>237</v>
      </c>
    </row>
    <row r="29" spans="3:20" ht="31.5" customHeight="1">
      <c r="C29" s="151"/>
      <c r="K29" s="79" t="s">
        <v>245</v>
      </c>
      <c r="L29" s="152">
        <f>+SUMPRODUCT(L25:L28,$V$25:$V$28)</f>
        <v>6403</v>
      </c>
      <c r="M29" s="152">
        <f>+SUMPRODUCT(M25:M28,$V$25:$V$28)</f>
        <v>180</v>
      </c>
      <c r="N29" s="153"/>
      <c r="O29" s="153"/>
      <c r="P29" s="154"/>
      <c r="Q29" s="153"/>
      <c r="R29" s="155"/>
      <c r="S29" s="79" t="s">
        <v>245</v>
      </c>
      <c r="T29" s="152">
        <f>+SUMPRODUCT(T25:T28,$V$25:$V$28)</f>
        <v>26581.108424583814</v>
      </c>
    </row>
    <row r="30" spans="11:20" ht="12.75">
      <c r="K30" s="79" t="s">
        <v>246</v>
      </c>
      <c r="L30" s="152">
        <f>+SUMPRODUCT(L25:L28,$W$25:$W$28)</f>
        <v>6403</v>
      </c>
      <c r="M30" s="152">
        <f>+SUMPRODUCT(M25:M28,$W$25:$W$28)</f>
        <v>180</v>
      </c>
      <c r="S30" s="79" t="s">
        <v>246</v>
      </c>
      <c r="T30" s="152">
        <f>+SUMPRODUCT(T25:T28,$W$25:$W$28)</f>
        <v>26581.108424583814</v>
      </c>
    </row>
  </sheetData>
  <sheetProtection selectLockedCells="1" selectUnlockedCells="1"/>
  <mergeCells count="9">
    <mergeCell ref="D9:X10"/>
    <mergeCell ref="D11:X12"/>
    <mergeCell ref="B13:B14"/>
    <mergeCell ref="C13:X14"/>
    <mergeCell ref="B15:B17"/>
    <mergeCell ref="C15:X15"/>
    <mergeCell ref="C16:X16"/>
    <mergeCell ref="C17:X17"/>
    <mergeCell ref="D23:X23"/>
  </mergeCells>
  <printOptions horizontalCentered="1" verticalCentered="1"/>
  <pageMargins left="0.2361111111111111" right="0.2361111111111111" top="0.7479166666666667" bottom="0.7486111111111111" header="0.5118055555555555" footer="0.31527777777777777"/>
  <pageSetup fitToHeight="1" fitToWidth="1" horizontalDpi="300" verticalDpi="300" orientation="landscape"/>
  <headerFooter alignWithMargins="0">
    <oddFooter>&amp;C&amp;"Calibri,Predeterminado"&amp;11&amp;P</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T15"/>
  <sheetViews>
    <sheetView workbookViewId="0" topLeftCell="A11">
      <selection activeCell="A2" sqref="A2"/>
    </sheetView>
  </sheetViews>
  <sheetFormatPr defaultColWidth="11.421875" defaultRowHeight="12.75"/>
  <cols>
    <col min="1" max="1" width="21.57421875" style="66" customWidth="1"/>
    <col min="2" max="2" width="49.00390625" style="66" customWidth="1"/>
    <col min="3" max="3" width="8.8515625" style="66" customWidth="1"/>
    <col min="4" max="4" width="5.7109375" style="105" customWidth="1"/>
    <col min="5" max="5" width="29.57421875" style="66" customWidth="1"/>
    <col min="6" max="6" width="2.7109375" style="66" customWidth="1"/>
    <col min="7" max="7" width="6.57421875" style="66" customWidth="1"/>
    <col min="8" max="8" width="20.421875" style="156" customWidth="1"/>
    <col min="9" max="9" width="32.140625" style="66" customWidth="1"/>
    <col min="10" max="10" width="11.421875" style="66" customWidth="1"/>
    <col min="11" max="11" width="11.57421875" style="66" customWidth="1"/>
    <col min="12" max="12" width="8.421875" style="66" customWidth="1"/>
    <col min="13" max="14" width="17.00390625" style="66" customWidth="1"/>
    <col min="15" max="15" width="13.7109375" style="66" customWidth="1"/>
    <col min="16" max="16" width="25.140625" style="66" customWidth="1"/>
    <col min="17" max="242" width="11.421875" style="66" customWidth="1"/>
    <col min="243" max="243" width="21.421875" style="66" customWidth="1"/>
    <col min="244" max="244" width="21.57421875" style="66" customWidth="1"/>
    <col min="245" max="245" width="49.00390625" style="66" customWidth="1"/>
    <col min="246" max="251" width="8.8515625" style="66" customWidth="1"/>
    <col min="252" max="252" width="21.57421875" style="66" customWidth="1"/>
    <col min="253" max="253" width="49.00390625" style="66" customWidth="1"/>
    <col min="254" max="254" width="8.8515625" style="66" customWidth="1"/>
    <col min="255" max="255" width="5.7109375" style="66" customWidth="1"/>
    <col min="256" max="16384" width="11.421875" style="66" customWidth="1"/>
  </cols>
  <sheetData>
    <row r="2" spans="1:16" ht="21" customHeight="1">
      <c r="A2" s="157" t="s">
        <v>247</v>
      </c>
      <c r="B2" s="157"/>
      <c r="C2" s="157"/>
      <c r="D2" s="157"/>
      <c r="E2" s="157"/>
      <c r="F2" s="157"/>
      <c r="G2" s="157"/>
      <c r="H2" s="157"/>
      <c r="I2" s="157"/>
      <c r="J2" s="157"/>
      <c r="K2" s="157"/>
      <c r="L2" s="157"/>
      <c r="M2" s="157"/>
      <c r="N2" s="157"/>
      <c r="O2" s="157"/>
      <c r="P2" s="157"/>
    </row>
    <row r="3" spans="1:16" ht="12.75" customHeight="1">
      <c r="A3" s="157" t="s">
        <v>248</v>
      </c>
      <c r="B3" s="157"/>
      <c r="C3" s="157"/>
      <c r="D3" s="157"/>
      <c r="E3" s="157"/>
      <c r="F3" s="157"/>
      <c r="G3" s="157"/>
      <c r="H3" s="157"/>
      <c r="I3" s="157"/>
      <c r="J3" s="157"/>
      <c r="K3" s="157"/>
      <c r="L3" s="157"/>
      <c r="M3" s="157"/>
      <c r="N3" s="157"/>
      <c r="O3" s="157"/>
      <c r="P3" s="157"/>
    </row>
    <row r="4" spans="1:16" ht="21" customHeight="1">
      <c r="A4" s="157" t="s">
        <v>249</v>
      </c>
      <c r="B4" s="157"/>
      <c r="C4" s="157"/>
      <c r="D4" s="157"/>
      <c r="E4" s="157"/>
      <c r="F4" s="158"/>
      <c r="G4" s="157" t="s">
        <v>250</v>
      </c>
      <c r="H4" s="157"/>
      <c r="I4" s="157"/>
      <c r="J4" s="157"/>
      <c r="K4" s="157"/>
      <c r="L4" s="157"/>
      <c r="M4" s="157"/>
      <c r="N4" s="157"/>
      <c r="O4" s="157"/>
      <c r="P4" s="157"/>
    </row>
    <row r="5" spans="1:16" ht="30">
      <c r="A5" s="159" t="s">
        <v>212</v>
      </c>
      <c r="B5" s="159" t="s">
        <v>135</v>
      </c>
      <c r="C5" s="159" t="s">
        <v>9</v>
      </c>
      <c r="D5" s="160" t="s">
        <v>102</v>
      </c>
      <c r="E5" s="161" t="s">
        <v>5</v>
      </c>
      <c r="F5" s="162"/>
      <c r="G5" s="163" t="s">
        <v>212</v>
      </c>
      <c r="H5" s="164" t="s">
        <v>251</v>
      </c>
      <c r="I5" s="165" t="s">
        <v>176</v>
      </c>
      <c r="J5" s="165" t="s">
        <v>252</v>
      </c>
      <c r="K5" s="165" t="s">
        <v>253</v>
      </c>
      <c r="L5" s="165" t="s">
        <v>254</v>
      </c>
      <c r="M5" s="135" t="s">
        <v>231</v>
      </c>
      <c r="N5" s="135" t="s">
        <v>232</v>
      </c>
      <c r="O5" s="166" t="s">
        <v>102</v>
      </c>
      <c r="P5" s="166" t="s">
        <v>184</v>
      </c>
    </row>
    <row r="6" spans="1:16" ht="12.75">
      <c r="A6" s="167" t="s">
        <v>255</v>
      </c>
      <c r="B6" s="168" t="s">
        <v>35</v>
      </c>
      <c r="C6" s="169" t="s">
        <v>117</v>
      </c>
      <c r="D6" s="170">
        <v>23</v>
      </c>
      <c r="E6" s="171">
        <v>19165232</v>
      </c>
      <c r="F6" s="172"/>
      <c r="G6" s="173">
        <v>1</v>
      </c>
      <c r="H6" s="169" t="s">
        <v>256</v>
      </c>
      <c r="I6" s="169" t="s">
        <v>257</v>
      </c>
      <c r="J6" s="174">
        <v>34028</v>
      </c>
      <c r="K6" s="174">
        <v>34759</v>
      </c>
      <c r="L6" s="169">
        <f>+ROUND((K6-J6)/30,2)</f>
        <v>24.37</v>
      </c>
      <c r="M6" s="173">
        <v>0</v>
      </c>
      <c r="N6" s="173">
        <v>0</v>
      </c>
      <c r="O6" s="173">
        <v>33</v>
      </c>
      <c r="P6" s="175" t="s">
        <v>258</v>
      </c>
    </row>
    <row r="7" spans="1:16" ht="25.5" customHeight="1">
      <c r="A7" s="167" t="s">
        <v>259</v>
      </c>
      <c r="B7" s="139" t="s">
        <v>260</v>
      </c>
      <c r="C7" s="169" t="s">
        <v>117</v>
      </c>
      <c r="D7" s="170">
        <v>22</v>
      </c>
      <c r="E7" s="170" t="s">
        <v>261</v>
      </c>
      <c r="F7" s="172"/>
      <c r="G7" s="173">
        <v>2</v>
      </c>
      <c r="H7" s="169" t="s">
        <v>256</v>
      </c>
      <c r="I7" s="169" t="s">
        <v>262</v>
      </c>
      <c r="J7" s="174">
        <v>34819</v>
      </c>
      <c r="K7" s="174">
        <v>36525</v>
      </c>
      <c r="L7" s="169">
        <f aca="true" t="shared" si="0" ref="L7:L13">+ROUND((K7-J7)/30,2)</f>
        <v>56.87</v>
      </c>
      <c r="M7" s="173">
        <v>0</v>
      </c>
      <c r="N7" s="173">
        <v>0</v>
      </c>
      <c r="O7" s="173">
        <v>34</v>
      </c>
      <c r="P7" s="175" t="s">
        <v>258</v>
      </c>
    </row>
    <row r="8" spans="1:16" ht="12.75">
      <c r="A8" s="167" t="s">
        <v>263</v>
      </c>
      <c r="B8" s="139" t="s">
        <v>264</v>
      </c>
      <c r="C8" s="169" t="s">
        <v>117</v>
      </c>
      <c r="D8" s="170">
        <v>21</v>
      </c>
      <c r="E8" s="176" t="s">
        <v>265</v>
      </c>
      <c r="F8" s="172"/>
      <c r="G8" s="136">
        <v>3</v>
      </c>
      <c r="H8" s="169" t="s">
        <v>256</v>
      </c>
      <c r="I8" s="169" t="s">
        <v>266</v>
      </c>
      <c r="J8" s="150">
        <v>32508</v>
      </c>
      <c r="K8" s="150">
        <v>34486</v>
      </c>
      <c r="L8" s="169">
        <f t="shared" si="0"/>
        <v>65.93</v>
      </c>
      <c r="M8" s="173">
        <v>1</v>
      </c>
      <c r="N8" s="173">
        <v>1</v>
      </c>
      <c r="O8" s="136">
        <v>35</v>
      </c>
      <c r="P8" s="139" t="s">
        <v>237</v>
      </c>
    </row>
    <row r="9" spans="1:20" ht="12.75">
      <c r="A9" s="167" t="s">
        <v>267</v>
      </c>
      <c r="B9" s="139" t="s">
        <v>268</v>
      </c>
      <c r="C9" s="169" t="s">
        <v>117</v>
      </c>
      <c r="D9" s="177"/>
      <c r="E9" s="170" t="s">
        <v>269</v>
      </c>
      <c r="F9" s="172"/>
      <c r="G9" s="136">
        <v>4</v>
      </c>
      <c r="H9" s="169" t="s">
        <v>256</v>
      </c>
      <c r="I9" s="169" t="s">
        <v>266</v>
      </c>
      <c r="J9" s="150">
        <v>35003</v>
      </c>
      <c r="K9" s="150">
        <v>35643</v>
      </c>
      <c r="L9" s="169">
        <f t="shared" si="0"/>
        <v>21.33</v>
      </c>
      <c r="M9" s="173">
        <v>1</v>
      </c>
      <c r="N9" s="173">
        <v>1</v>
      </c>
      <c r="O9" s="136">
        <v>35</v>
      </c>
      <c r="P9" s="139" t="s">
        <v>237</v>
      </c>
      <c r="Q9" s="158"/>
      <c r="R9" s="158"/>
      <c r="S9" s="158"/>
      <c r="T9" s="178"/>
    </row>
    <row r="10" spans="1:16" ht="12.75">
      <c r="A10" s="167" t="s">
        <v>270</v>
      </c>
      <c r="B10" s="168" t="s">
        <v>271</v>
      </c>
      <c r="C10" s="173" t="s">
        <v>117</v>
      </c>
      <c r="D10" s="177">
        <v>19</v>
      </c>
      <c r="E10" s="169" t="s">
        <v>272</v>
      </c>
      <c r="F10" s="179"/>
      <c r="G10" s="136">
        <v>5</v>
      </c>
      <c r="H10" s="169" t="s">
        <v>273</v>
      </c>
      <c r="I10" s="169" t="s">
        <v>274</v>
      </c>
      <c r="J10" s="174">
        <v>36552</v>
      </c>
      <c r="K10" s="174">
        <v>36642</v>
      </c>
      <c r="L10" s="169">
        <f t="shared" si="0"/>
        <v>3</v>
      </c>
      <c r="M10" s="173">
        <v>0</v>
      </c>
      <c r="N10" s="173">
        <v>0</v>
      </c>
      <c r="O10" s="136">
        <v>36</v>
      </c>
      <c r="P10" s="175" t="s">
        <v>275</v>
      </c>
    </row>
    <row r="11" spans="1:16" ht="12.75">
      <c r="A11" s="167" t="s">
        <v>276</v>
      </c>
      <c r="B11" s="180">
        <v>1</v>
      </c>
      <c r="C11" s="173" t="s">
        <v>117</v>
      </c>
      <c r="D11" s="177">
        <v>19</v>
      </c>
      <c r="E11" s="180" t="s">
        <v>272</v>
      </c>
      <c r="F11" s="179"/>
      <c r="G11" s="136">
        <v>6</v>
      </c>
      <c r="H11" s="169" t="s">
        <v>277</v>
      </c>
      <c r="I11" s="169" t="s">
        <v>278</v>
      </c>
      <c r="J11" s="174">
        <v>37012</v>
      </c>
      <c r="K11" s="174">
        <v>38716</v>
      </c>
      <c r="L11" s="169">
        <f t="shared" si="0"/>
        <v>56.8</v>
      </c>
      <c r="M11" s="173">
        <v>0</v>
      </c>
      <c r="N11" s="173">
        <v>0</v>
      </c>
      <c r="O11" s="136">
        <v>37</v>
      </c>
      <c r="P11" s="175" t="s">
        <v>279</v>
      </c>
    </row>
    <row r="12" spans="1:16" ht="12.75">
      <c r="A12" s="167" t="s">
        <v>280</v>
      </c>
      <c r="B12" s="150" t="s">
        <v>167</v>
      </c>
      <c r="C12" s="173" t="s">
        <v>117</v>
      </c>
      <c r="D12" s="170"/>
      <c r="E12" s="150"/>
      <c r="F12" s="179"/>
      <c r="G12" s="136">
        <v>7</v>
      </c>
      <c r="H12" s="169" t="s">
        <v>281</v>
      </c>
      <c r="I12" s="169" t="s">
        <v>282</v>
      </c>
      <c r="J12" s="150">
        <v>37137</v>
      </c>
      <c r="K12" s="150">
        <v>37248</v>
      </c>
      <c r="L12" s="169">
        <f t="shared" si="0"/>
        <v>3.7</v>
      </c>
      <c r="M12" s="173">
        <v>1</v>
      </c>
      <c r="N12" s="173">
        <v>1</v>
      </c>
      <c r="O12" s="136">
        <v>38</v>
      </c>
      <c r="P12" s="139" t="s">
        <v>237</v>
      </c>
    </row>
    <row r="13" spans="1:17" ht="111" customHeight="1">
      <c r="A13" s="181" t="s">
        <v>283</v>
      </c>
      <c r="B13" s="139" t="s">
        <v>284</v>
      </c>
      <c r="C13" s="173" t="s">
        <v>117</v>
      </c>
      <c r="D13" s="170" t="s">
        <v>285</v>
      </c>
      <c r="E13" s="173" t="s">
        <v>272</v>
      </c>
      <c r="F13" s="182"/>
      <c r="G13" s="136">
        <v>8</v>
      </c>
      <c r="H13" s="169" t="s">
        <v>286</v>
      </c>
      <c r="I13" s="169" t="s">
        <v>282</v>
      </c>
      <c r="J13" s="150">
        <v>39007</v>
      </c>
      <c r="K13" s="150">
        <v>40178</v>
      </c>
      <c r="L13" s="169">
        <f t="shared" si="0"/>
        <v>39.03</v>
      </c>
      <c r="M13" s="173">
        <v>1</v>
      </c>
      <c r="N13" s="173">
        <v>1</v>
      </c>
      <c r="O13" s="173">
        <v>39</v>
      </c>
      <c r="P13" s="139" t="s">
        <v>237</v>
      </c>
      <c r="Q13" s="72"/>
    </row>
    <row r="14" spans="1:16" ht="41.25" customHeight="1">
      <c r="A14" s="167" t="s">
        <v>287</v>
      </c>
      <c r="B14" s="183">
        <v>10</v>
      </c>
      <c r="C14" s="169">
        <f>+IF(E14&gt;=B14,1,0)</f>
        <v>1</v>
      </c>
      <c r="D14" s="170" t="s">
        <v>285</v>
      </c>
      <c r="E14" s="184">
        <f>E15/12</f>
        <v>10.832500000000001</v>
      </c>
      <c r="F14" s="179"/>
      <c r="G14" s="179"/>
      <c r="H14" s="185"/>
      <c r="I14" s="179"/>
      <c r="J14" s="186"/>
      <c r="K14" s="187" t="s">
        <v>245</v>
      </c>
      <c r="L14" s="188">
        <f>+SUMPRODUCT(L6:L13,M6:M13)</f>
        <v>129.99</v>
      </c>
      <c r="M14" s="179"/>
      <c r="N14" s="179"/>
      <c r="O14" s="179"/>
      <c r="P14" s="182"/>
    </row>
    <row r="15" spans="1:17" ht="12.75">
      <c r="A15" s="167" t="s">
        <v>288</v>
      </c>
      <c r="B15" s="183">
        <v>120</v>
      </c>
      <c r="C15" s="169">
        <f>+IF(E15&gt;=B15,1,0)</f>
        <v>1</v>
      </c>
      <c r="D15" s="173" t="str">
        <f>+D14</f>
        <v>15-18</v>
      </c>
      <c r="E15" s="183">
        <f>+L14</f>
        <v>129.99</v>
      </c>
      <c r="F15" s="182"/>
      <c r="G15" s="189"/>
      <c r="H15" s="190"/>
      <c r="I15" s="191"/>
      <c r="J15" s="192"/>
      <c r="K15" s="193" t="s">
        <v>246</v>
      </c>
      <c r="L15" s="169">
        <f>+SUMPRODUCT(L6:L13,N6:N13)</f>
        <v>129.99</v>
      </c>
      <c r="M15" s="194"/>
      <c r="N15" s="194"/>
      <c r="O15" s="194"/>
      <c r="P15" s="182"/>
      <c r="Q15" s="72"/>
    </row>
  </sheetData>
  <sheetProtection selectLockedCells="1" selectUnlockedCells="1"/>
  <mergeCells count="4">
    <mergeCell ref="A2:P2"/>
    <mergeCell ref="A3:P3"/>
    <mergeCell ref="A4:E4"/>
    <mergeCell ref="G4:P4"/>
  </mergeCells>
  <printOptions/>
  <pageMargins left="0.7083333333333334" right="0.7083333333333334" top="0.7479166666666667" bottom="0.7479166666666667" header="0.5118055555555555" footer="0.5118055555555555"/>
  <pageSetup fitToHeight="1" fitToWidth="1" horizontalDpi="300" verticalDpi="300" orientation="landscape"/>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