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3"/>
  </bookViews>
  <sheets>
    <sheet name="EVAL JURÍDICA" sheetId="1" r:id="rId1"/>
    <sheet name="GARANTÍAS" sheetId="2" r:id="rId2"/>
    <sheet name="EVAL FINANC" sheetId="3" r:id="rId3"/>
    <sheet name="EVAL TEC" sheetId="4" r:id="rId4"/>
    <sheet name="RUP CIIU" sheetId="5" r:id="rId5"/>
    <sheet name="CAP ORG TEC" sheetId="6" r:id="rId6"/>
    <sheet name="EXP PROB" sheetId="7" r:id="rId7"/>
    <sheet name="EXP ACREDITADA" sheetId="8" r:id="rId8"/>
    <sheet name="DIR GENERAL" sheetId="9" r:id="rId9"/>
    <sheet name="JURIDICO" sheetId="10" r:id="rId10"/>
    <sheet name="TECNICO" sheetId="11" r:id="rId11"/>
    <sheet name="ADMINISTRATIVO" sheetId="12" r:id="rId12"/>
  </sheets>
  <definedNames>
    <definedName name="_Ref316637388">#N/A</definedName>
    <definedName name="_Ref316637388_1">#N/A</definedName>
    <definedName name="_Ref316637388_2">#N/A</definedName>
    <definedName name="_Ref330294147">#N/A</definedName>
    <definedName name="_Ref330294147_1">#N/A</definedName>
    <definedName name="_Ref330294147_2">#N/A</definedName>
    <definedName name="_Toc254162223">#N/A</definedName>
    <definedName name="_Toc254162224">'EVAL JURÍDICA'!$A$6</definedName>
    <definedName name="_Toc254162229">"[1]hoja1!$a$64"</definedName>
    <definedName name="_Toc254162231">"[1]hoja1!$a$73"</definedName>
    <definedName name="_Toc293682431">"[1]hoja1!$a$28"</definedName>
    <definedName name="_Toc293682432">"[1]hoja1!$a$47"</definedName>
    <definedName name="_Toc293682436">"[1]hoja1!$a$51"</definedName>
    <definedName name="_Toc299527597">"[1]hoja1!$a$23"</definedName>
    <definedName name="_Toc299628070">"[1]hoja1!$a$31"</definedName>
    <definedName name="_Toc299628078">#N/A</definedName>
    <definedName name="_Toc303605262">#N/A</definedName>
    <definedName name="_Toc303605262_1">#N/A</definedName>
    <definedName name="_Toc303605262_2">#N/A</definedName>
  </definedNames>
  <calcPr fullCalcOnLoad="1"/>
</workbook>
</file>

<file path=xl/comments6.xml><?xml version="1.0" encoding="utf-8"?>
<comments xmlns="http://schemas.openxmlformats.org/spreadsheetml/2006/main">
  <authors>
    <author/>
  </authors>
  <commentList>
    <comment ref="H22" authorId="0">
      <text>
        <r>
          <rPr>
            <sz val="9"/>
            <color indexed="8"/>
            <rFont val="Tahoma"/>
            <family val="2"/>
          </rPr>
          <t xml:space="preserve">1=CUMPLE
0=NO CUMPLE
</t>
        </r>
      </text>
    </comment>
  </commentList>
</comments>
</file>

<file path=xl/comments7.xml><?xml version="1.0" encoding="utf-8"?>
<comments xmlns="http://schemas.openxmlformats.org/spreadsheetml/2006/main">
  <authors>
    <author/>
  </authors>
  <commentList>
    <comment ref="F21" authorId="0">
      <text>
        <r>
          <rPr>
            <sz val="9"/>
            <color indexed="8"/>
            <rFont val="Tahoma"/>
            <family val="2"/>
          </rPr>
          <t xml:space="preserve">1=CUMPLE
0=NO CUMPLE
</t>
        </r>
      </text>
    </comment>
  </commentList>
</comments>
</file>

<file path=xl/comments8.xml><?xml version="1.0" encoding="utf-8"?>
<comments xmlns="http://schemas.openxmlformats.org/spreadsheetml/2006/main">
  <authors>
    <author/>
  </authors>
  <commentList>
    <comment ref="O23" authorId="0">
      <text>
        <r>
          <rPr>
            <sz val="9"/>
            <color indexed="8"/>
            <rFont val="Tahoma"/>
            <family val="2"/>
          </rPr>
          <t>COMPRA</t>
        </r>
      </text>
    </comment>
    <comment ref="V23" authorId="0">
      <text>
        <r>
          <rPr>
            <sz val="9"/>
            <color indexed="8"/>
            <rFont val="Tahoma"/>
            <family val="2"/>
          </rPr>
          <t>1=CUMPLE
0=NO CUMPLE</t>
        </r>
      </text>
    </comment>
  </commentList>
</comments>
</file>

<file path=xl/comments9.xml><?xml version="1.0" encoding="utf-8"?>
<comments xmlns="http://schemas.openxmlformats.org/spreadsheetml/2006/main">
  <authors>
    <author/>
  </authors>
  <commentList>
    <comment ref="M6" authorId="0">
      <text>
        <r>
          <rPr>
            <sz val="9"/>
            <color indexed="8"/>
            <rFont val="Tahoma"/>
            <family val="2"/>
          </rPr>
          <t>1=CUMPLE
0=NO CUMPLE</t>
        </r>
      </text>
    </comment>
  </commentList>
</comments>
</file>

<file path=xl/sharedStrings.xml><?xml version="1.0" encoding="utf-8"?>
<sst xmlns="http://schemas.openxmlformats.org/spreadsheetml/2006/main" count="667" uniqueCount="346">
  <si>
    <t>CONCURSO DE MÉRITOS NO. 003 DE 2012 - FONDO TIC - EVALUACIÓN JURÍDICA</t>
  </si>
  <si>
    <t>UNIÓN TEMPORAL INTERVENTORÍA FIBRA ÓPTICA  NACIONAL</t>
  </si>
  <si>
    <t>REQUISITOS</t>
  </si>
  <si>
    <t>CUMPLE/NO CUMPLE</t>
  </si>
  <si>
    <t>FOLIOS</t>
  </si>
  <si>
    <t>OBSERVACIONES</t>
  </si>
  <si>
    <t>1. CARTA DE PRESENTACIÓN DE LA PROPUESTA</t>
  </si>
  <si>
    <r>
      <t>Presentación de</t>
    </r>
    <r>
      <rPr>
        <b/>
        <sz val="11"/>
        <rFont val="Arial Narrow"/>
        <family val="2"/>
      </rPr>
      <t xml:space="preserve"> Anexo No. 1Presentación de Anexo No. 1Presentación de Anexo No. 1Presentación de Anexo No. 1</t>
    </r>
  </si>
  <si>
    <t>Quien la suscriba debe contar con facultades para ello, así como, para suscribir el Contrato en caso de adjudicación del mismo y para notificarse de cualquier decisión administrativa o judicial</t>
  </si>
  <si>
    <t>CUMPLE</t>
  </si>
  <si>
    <t>1-10</t>
  </si>
  <si>
    <t>Suscriben los representantes legales de las sociedades.</t>
  </si>
  <si>
    <t>En caso de Proponentes Plurales, la Carta de Presentación de la Propuesta deberá ser suscrita por el representante convencional del Proponente Plural.</t>
  </si>
  <si>
    <t>El representante legal de una de las sociedades lo es también de la UT.</t>
  </si>
  <si>
    <t xml:space="preserve">Fotocopia del documento de identificación de quien suscribe la Carta de Presentación de la Propuesta. </t>
  </si>
  <si>
    <t>103-107</t>
  </si>
  <si>
    <t xml:space="preserve">Aval tecnico, anexo copia de la matricula profesional </t>
  </si>
  <si>
    <t>7</t>
  </si>
  <si>
    <t>2. CONDICIONES JURÍDICAS</t>
  </si>
  <si>
    <t>2.1. PROPONENTES O MIEMBROS DE PROPONENTES PLURALES NACIONALES</t>
  </si>
  <si>
    <t>Certificado de existencia y representación legal expedido por la correspondiente Cámara de Comercio</t>
  </si>
  <si>
    <t>108-116</t>
  </si>
  <si>
    <t>La sociedad extranjera presenta certificación suscrita por el Cónsul Colombiano en Sao Paulo.</t>
  </si>
  <si>
    <t>Objeto social - Servicios de Consultoria</t>
  </si>
  <si>
    <t>El objeto de ambas sociedades comprende los servicios de consultoría</t>
  </si>
  <si>
    <t>Representante Legal debe contar con facultades para consorciarse o unirse para presentar propuesta, suscribir y ejecutar el contrato</t>
  </si>
  <si>
    <t>Los representantes legales de ambas sociedades cuentan con amplias facultades</t>
  </si>
  <si>
    <t xml:space="preserve">En caso de que se requiera, se deberá adjuntar el acta de atribuciones al representante o apoderado, autenticada por quien actuó como secretario de la reunión de la junta de socios o asamblea de accionistas  </t>
  </si>
  <si>
    <t>129</t>
  </si>
  <si>
    <t>Se anexa acta de la sociedad extranjera - ratifican al Director Ejecutivo</t>
  </si>
  <si>
    <t>Antelación menor o igual a treinta (30) días calendario a la fecha de su presentación</t>
  </si>
  <si>
    <t>Duración de  Proponente  o  miembro de un Proponente Plural igual o superior a la vigencia del Contrato y un (1) año más</t>
  </si>
  <si>
    <r>
      <t>Si  no cuenta con esta duración</t>
    </r>
    <r>
      <rPr>
        <sz val="11"/>
        <rFont val="Arial Narrow"/>
        <family val="2"/>
      </rPr>
      <t>: documentos con los cuales se pruebe que el órgano encargado de tal modificación estatutaria la ha aprobado, sujeta a la condición que sea adjudicada el Concurso de Méritos</t>
    </r>
    <r>
      <rPr>
        <b/>
        <u val="single"/>
        <sz val="11"/>
        <rFont val="Arial Narrow"/>
        <family val="2"/>
      </rPr>
      <t>Si  no cuenta con esta duración</t>
    </r>
    <r>
      <rPr>
        <sz val="11"/>
        <rFont val="Arial Narrow"/>
        <family val="2"/>
      </rPr>
      <t>: documentos con los cuales se pruebe que el órgano encargado de tal modificación estatutaria la ha aprobado, sujeta a la condición que sea adjudicada el Concurso de Méritos</t>
    </r>
    <r>
      <rPr>
        <b/>
        <u val="single"/>
        <sz val="11"/>
        <rFont val="Arial Narrow"/>
        <family val="2"/>
      </rPr>
      <t>Si  no cuenta con esta duración</t>
    </r>
    <r>
      <rPr>
        <sz val="11"/>
        <rFont val="Arial Narrow"/>
        <family val="2"/>
      </rPr>
      <t>: documentos con los cuales se pruebe que el órgano encargado de tal modificación estatutaria la ha aprobado, sujeta a la condición que sea adjudicada el Concurso de Méritos</t>
    </r>
    <r>
      <rPr>
        <b/>
        <u val="single"/>
        <sz val="11"/>
        <rFont val="Arial Narrow"/>
        <family val="2"/>
      </rPr>
      <t>Si  no cuenta con esta duración</t>
    </r>
    <r>
      <rPr>
        <sz val="11"/>
        <rFont val="Arial Narrow"/>
        <family val="2"/>
      </rPr>
      <t>: documentos con los cuales se pruebe que el órgano encargado de tal modificación estatutaria la ha aprobado, sujeta a la condición que sea adjudicada el Concurso de Méritos</t>
    </r>
  </si>
  <si>
    <t>N/A</t>
  </si>
  <si>
    <t>2.2. PROPONENTES O MIEMBROS DE PROPONENTES PLURALES  EXTRANJEROS SIN DOMICILIO NI SUCURSAL EN COLOMBIA</t>
  </si>
  <si>
    <t>La representación legal se prueba con: (i) el certificado expedido por la autoridad competente de cada país, o, (ii) con la correspondiente certificación expedida por el Cónsul de Colombia, donde conste que la sociedad existe como persona jurídica, el nombre de quien o quienes, de acuerdo con las disposiciones estatutarias, ejercen la representación legal y que dentro de su objeto social se encuentren la prestación de servicios de consultoría</t>
  </si>
  <si>
    <t>115-136</t>
  </si>
  <si>
    <t xml:space="preserve">La sociedad extranjera presenta certificación expedida por Cónsul Colombiano en Sao Paulo y traducción oficial de sus estatutos. </t>
  </si>
  <si>
    <t>Debe haber sido expedido con una antelación menor o igual a treinta (30) días calendario a la fecha de cierre del Concurso de Méritos</t>
  </si>
  <si>
    <t>La certificación Cónsul es del 17 de octubre de 2012</t>
  </si>
  <si>
    <t>2.5.1. Acreditar que cuentan con un apoderado debidamente constituido, con domicilio en Colombia</t>
  </si>
  <si>
    <t>El representante legal de la sociedad extranjera hizo presentación personal de los documentos ante notario brasilero</t>
  </si>
  <si>
    <t>2.5.2. Acreditar un representante legal o apoderado  con facultades amplias y suficientes para presentar la Propuesta, suscribir y ejecutar el Contrato de Interventoría, mediante poder autenticado</t>
  </si>
  <si>
    <t>2.4.PROPONENTE INDIVIDUAL O MIEMBROS DEL PROPONENTE QUE ESTÉN CONSTITUIDOS COMO S.A.S</t>
  </si>
  <si>
    <t>2.4.1. Su objeto social puede comprender la prestación de servicios de consultoría o cualquier actividad comercial o civil licita.</t>
  </si>
  <si>
    <t>Ninguna de las sociedades es S.A.S.</t>
  </si>
  <si>
    <t>2.4.2. El representante legal o apoderado  tiene facultades amplias y suficientes para presentar la Propuesta, suscribir y ejecutar el Contrato de Interventoría</t>
  </si>
  <si>
    <t>2.4.3. En caso de que se requiera, se deberá adjuntar el acta de atribuciones al representante o apoderado, autenticada por quien actuó como secretario de la reunión de la junta de socios o asamblea de accionistas</t>
  </si>
  <si>
    <t>2.3. PROPONENTES PLURALES</t>
  </si>
  <si>
    <t>2.3.1. Presentación del documento suscrito por todos y cada uno de sus miembros en virtud del cual hayan constituido el Consorcio o Unión Temporal con el objeto de presentar la Propuesta en forma conjunta, y donde conste lo siguiente:</t>
  </si>
  <si>
    <t>140-150</t>
  </si>
  <si>
    <t>En su encabezado se dice que el documento se firmó el 30 de octubre de 2012</t>
  </si>
  <si>
    <t>i)         Nombre o razón social, domicilio y representante legal de cada uno de los miembros del Consorcio o de la Unión Temporal.</t>
  </si>
  <si>
    <t>ii) Designar al representante legal con identificación, facultades  suficientes para participar en el concurso, presentar Propuesta, suscribir la carta de presentación, celebrar, modificar  y liquidar el Contrato, y realizar todos los actos conexos, accesorios y connaturales a esos efectos.</t>
  </si>
  <si>
    <t>iii) Porcentaje que representa la participación de cada Miembro del Proponente en el Proponente y reglas basicas que regulan sus relaciones</t>
  </si>
  <si>
    <t>iv) Acreditar una duración mínima de la Unión Temporal o del Consorcio, equivalente entre la fecha de entrega de l  apropuesta y un (1) año más despues de finalizado el contrato.</t>
  </si>
  <si>
    <t>v) Acreditar que los miembros del Proponente en Consorcio o Unión Temporal quedan obligados bajo el respectivo acuerdo asociativo, a abstenerse de ceder su participación, salvo previa y escrita autorización del FONDO TIC, siempre y cuando además, el Cesionario satisfaga las condiciones juridicas, tecnicas, de organización financieras y de experiencia del cedente</t>
  </si>
  <si>
    <t>vi)      Manifestación expresa de cada uno de los Integrantes en el sentido que conoce y acepta los términos del presente Pliego de Condiciones y responde solidariamente tanto por la veracidad de la información y demás manifestaciones incluidas en los documentos y en la Propuesta, como por las obligaciones que el Consorcio o la Unión Temporal asumirían en el Contrato, en caso de adjudicación.</t>
  </si>
  <si>
    <t>vii)Manifestación del proponente que acredite la clasificación del RUP en la actividada CIIU requerida no podrá ser excluido ni ceder su participación sin previa autorización del FONDO TIC</t>
  </si>
  <si>
    <t>viii)Manifestación del proponente que acredite la experiencia probable como consultor en el RUP requerida no podrá ser excluido ni ceder su participación sin previa autorización del FONDO TIC</t>
  </si>
  <si>
    <t>ix) Manifestación del proponente que acredite la experiencia acreditada en el RUP requerida no podrá ser excluido ni ceder su participación sin previa autorización del FONDO TIC</t>
  </si>
  <si>
    <t>x) Manifestación del proponente que acredite la capacidad financiera requerida no podrá ser excluido ni ceder su participación sin previa autorización del FONDO TIC</t>
  </si>
  <si>
    <t>xi) Manifestación del proponente que acredite el cupo de credito requerido no podrá ser excluido ni ceder su participación sin previa autorización del FONDO TIC</t>
  </si>
  <si>
    <t>xii) Manifestación del proponente que acredite la capacidad de organización tecnica requerida no podrá ser excluido ni ceder su participación sin previa autorización del FONDO TIC</t>
  </si>
  <si>
    <t>xiii) Manifestación del proponente que acredite el cumplimiento de determinadas obligaciones requeridas no podrá ser excluido ni ceder su participación sin previa autorización del FONDO TIC</t>
  </si>
  <si>
    <t xml:space="preserve">xiv) En el acuerdo asociativo deberá incluirse una declaración del siguiente tenor, o una equivalente, que sirva para el mismo propósito: ”Nosotros [miembros del Consorcio o Unión Temporal], declaramos que el régimen de responsabilidad solidaria que se predica con respecto a las obligaciones derivadas de la Propuesta por parte de los miembros del [Consorcio o Unión Temporal], incluye la obligación de todos y cada uno de nosotros de asumir la totalidad de los gastos, gestiones, actos y negocios jurídicos necesarios para obtener el cumplimiento de las obligaciones incumplidas, directamente o por parte de un tercero bajo nuestra permanente supervisión, tercero este que deberá ostentar, a juicio del FONDO TIC, condiciones equivalentes al miembro de [Consorcio o la Unión Temporal] que asumió la obligación y acreditó las condiciones de experiencia exigida correspondientes a la obligación incumplida".  </t>
  </si>
  <si>
    <t>Al texto le faltó "PERMANENTE SUPERVISIÓN"</t>
  </si>
  <si>
    <t>RUT</t>
  </si>
  <si>
    <t>Copia del RUT del proponente y de cada uno de ls miembros del proponente plural nacionales expedido por la DIAN</t>
  </si>
  <si>
    <t>CERTIFICACION DE PAGOS AL SISTEMA DE SEGURIDAD SOCIAL Y APORTES PARAFISCALES</t>
  </si>
  <si>
    <t xml:space="preserve">Cada uno de los miembros del proponente plural deberá acreditar que se encuentra al día en dichos pagos, mediante certificación correspondiente a  los últimos seis (6) meses, suscrita por el revisor fiscal o por el representante legal según corresponda. No aplica para personas juridicas extranjeras. </t>
  </si>
  <si>
    <t>256-257</t>
  </si>
  <si>
    <t>La sociedad extranjera no anexa certificación</t>
  </si>
  <si>
    <t>3.1.  RUP</t>
  </si>
  <si>
    <t>Aporte del certificado RUP</t>
  </si>
  <si>
    <t>153-158</t>
  </si>
  <si>
    <t>Certificado en firme y vigente (con corte al 23/10/12)</t>
  </si>
  <si>
    <t>última renovación: 2012/08/10</t>
  </si>
  <si>
    <t>Fecha de expedición no mayor a treinta (30) días anteriores a la fecha de cierre del plazo del presente proceso de selección</t>
  </si>
  <si>
    <t>Expedido el 22 de octubre de 2012</t>
  </si>
  <si>
    <t>Las personas jurídicas extranjeras domiciliadas o con sucursal en Colombia que pretenden participar en el presente Concurso de Méritos, sea a título Individual o como Miembro de un Proponente Plural, deberán acreditar que están inscritos en el Registro Único de Proponentes - RUP.</t>
  </si>
  <si>
    <t>La sociedad extranjera no aporta RUP</t>
  </si>
  <si>
    <t xml:space="preserve">ANEXO No. 7 COMPROMISO ANTICORRUPCIÓN </t>
  </si>
  <si>
    <t>ANEXO No. 7</t>
  </si>
  <si>
    <t>247-253</t>
  </si>
  <si>
    <t>Concurso Méritos 003 de 2012 - interventoria FO</t>
  </si>
  <si>
    <t>Verificación garantia seriedad - numeral 4.2.2.10.1.2.</t>
  </si>
  <si>
    <t>Pág</t>
  </si>
  <si>
    <t>POLIZA DE SERIEDAD DEL OFRECIMIENTO</t>
  </si>
  <si>
    <t>FOLIO</t>
  </si>
  <si>
    <t>Cumple</t>
  </si>
  <si>
    <t>Aseguradora:</t>
  </si>
  <si>
    <t>Segurexpo</t>
  </si>
  <si>
    <t>Asegurado/Beneficiario: Ministerio de las Tecnologías de la Información y las Comunicaciones y el Fondo de Tecnologías de la Información y las Comunicaciones.</t>
  </si>
  <si>
    <t>Ministerio de las Tecnologías de la Información y las Comunicaciones y el Fondo de Tecnologías de la Información y las Comunicaciones.</t>
  </si>
  <si>
    <t>Si Cumple</t>
  </si>
  <si>
    <t>Tomador:</t>
  </si>
  <si>
    <t>UNION TEMPORAL INTERVENTORIA FIBRA OPTICA NACIONAL</t>
  </si>
  <si>
    <t>Integrantes:</t>
  </si>
  <si>
    <t xml:space="preserve">PRICEWATERHOUSECOOPERS A.G. Ltda. </t>
  </si>
  <si>
    <t>Fundacao CPqD</t>
  </si>
  <si>
    <t>Los perjuicios derivados del incumplimiento del ofrecimiento</t>
  </si>
  <si>
    <t xml:space="preserve">i) La no suscripción del Contrato de Interventoría sin justa causa por parte del Proponente seleccionado. </t>
  </si>
  <si>
    <t>SI</t>
  </si>
  <si>
    <t>Pág. 35 Doc. Respuesta de solicitud de aclaraciones</t>
  </si>
  <si>
    <t>ii) La no ampliación de la vigencia de la garantía de seriedad de la Propuesta cuando el término previsto en el Pliego de Condiciones para la adjudicación del Contrato de Interventoría se prorrogue o cuando el término previsto para la suscripción del Contrato de Interventoría se prorrogue, siempre y cuando esas prórrogas no excedan un término de tres meses.</t>
  </si>
  <si>
    <t xml:space="preserve">iii) La falta de otorgamiento por parte del Proponente seleccionado, de la garantía de cumplimiento exigida por la Entidad Contratante para amparar el incumplimiento de las obligaciones del Contrato de Interventoría. </t>
  </si>
  <si>
    <t>iv) El retiro de la propuesta después de vencido el término fijado para la presentación de las Propuestas.</t>
  </si>
  <si>
    <t>v) Presentación del recurso humano de manera completa y acorde con los requerimientos de formación académica y de experiencia, dentro de los cinco (5) días hábiles siguientes a la adjudicación del Contrato de Interventoría.</t>
  </si>
  <si>
    <t>NO</t>
  </si>
  <si>
    <t xml:space="preserve">Pág. 35 Doc. Respuesta de solicitud de aclaraciones </t>
  </si>
  <si>
    <t xml:space="preserve">vi) El haber manifestado ser Mipyme para limitar la convocatoria de un proceso contractual sin cumplir los requisitos establecidos en la normativa para tener tal condición. </t>
  </si>
  <si>
    <t xml:space="preserve">Valor: 10% del Presupuesto Oficial </t>
  </si>
  <si>
    <t>Vigencia:</t>
  </si>
  <si>
    <t>Desde 23 oct 2012</t>
  </si>
  <si>
    <t>Hasta 23 Ene 2013</t>
  </si>
  <si>
    <t>Firma:</t>
  </si>
  <si>
    <t>Rep. Legal Garante</t>
  </si>
  <si>
    <t>241 Y 245</t>
  </si>
  <si>
    <t>Rep. Legal Tomador</t>
  </si>
  <si>
    <t>242 Y 245</t>
  </si>
  <si>
    <t>Recibo de pago:</t>
  </si>
  <si>
    <t>Observaciones:</t>
  </si>
  <si>
    <t>Si cumple</t>
  </si>
  <si>
    <t>5. UNION TEMPORAL INTERVENTORIA FIBRA OPTICA NACIONAL</t>
  </si>
  <si>
    <t>REQUISITO</t>
  </si>
  <si>
    <t>MIEMBRO DEL PROPONENTE QUE ACREDITA</t>
  </si>
  <si>
    <t>VALOR ACREDITADO</t>
  </si>
  <si>
    <t>EVALUACIÓN</t>
  </si>
  <si>
    <t>El(los) Miembro(s) del Proponente Plural que acrediten la Capacidad financiera deberán tener una participación igual o superior al veinticinco (25%) en la respectiva forma asociativa.</t>
  </si>
  <si>
    <t>PRICEWATERHOUSECOOPERS AG LTDA /  FUNDACAO CPqD - CENTRO DE PESQUISA E DESENVOLVIMENTO EM TELECOMUNICACOES</t>
  </si>
  <si>
    <t>Ninguna</t>
  </si>
  <si>
    <t xml:space="preserve"> Al menos uno de los Miembros que acredite la Capacidad Financiera deberá estar inscrito en la actividad CIIU requerida en la Tabla 3.</t>
  </si>
  <si>
    <t>PRICEWATERHOUSECOOPERS AG LTDA</t>
  </si>
  <si>
    <t>Documento de constitución de la forma asociativa: condiciones de exclusión o cesión de la participación en el respectivo Proponente Plural para la acreditación de la capacidad financiera</t>
  </si>
  <si>
    <t>Presentación del Anexo 5 y soportes financieros</t>
  </si>
  <si>
    <t>176 y 179</t>
  </si>
  <si>
    <t>NO CUMPLE</t>
  </si>
  <si>
    <t>No se anexan los estados financieros expresados en moneda de origen y en dólares americanos del miembro FUNDACAO CPqD - CENTRO DE PESQUISA E DESENVOLVIMENTO EM TELECOMUNICACOES. Las tasas de cambio reportadas en el documento de aclaraciones no corresponde a lo publicado en la página web del Banco de la República.</t>
  </si>
  <si>
    <t>El requisito de capital real para el presente concurso de méritos es mayor o igual a nueve coma sesenta por ciento (9,60%) del valor de Presupuesto Oficial</t>
  </si>
  <si>
    <t>NO VÁLIDO</t>
  </si>
  <si>
    <t xml:space="preserve">El requisito de Liquidez para el presente concurso de méritos deberá ser mayor o igual a uno coma cien (1,100). </t>
  </si>
  <si>
    <t xml:space="preserve">El porcentaje de endeudamiento, establecido como requisito para el presente concurso de méritos, deberá ser menor o igual al setenta por ciento(70,00%). </t>
  </si>
  <si>
    <t>El requisito mínimo de Capital de trabajo para el presente concurso de méritos es mayor o igual al diez por ciento (10%) del valor del presupuesto oficial.</t>
  </si>
  <si>
    <t xml:space="preserve">El indicador de crecimiento del EBITDA deberá ser mayor o igual a cero coma novecientos (0,900). </t>
  </si>
  <si>
    <t>Documento de constitución de la forma asociativa: condiciones de exclusión o cesión de la participación en el respectivo Proponente Plural para la acreditación del cupo de crédito.</t>
  </si>
  <si>
    <t>Documento de aclaraciones</t>
  </si>
  <si>
    <t>Cupo de crédito</t>
  </si>
  <si>
    <t>La línea de crédito presentado por el Miembro PRICEWATERHOUSECOOPERS AG LTDA no tiene condición de irrevocabilidad ni cupo de crédito en firme.</t>
  </si>
  <si>
    <t>CONCURSO DE MÉRITOS 003 DE 2012: INTERVENTORÍA INTEGRAL AL PROYECTO NACIONAL DE FIBRA ÓPTICA</t>
  </si>
  <si>
    <t xml:space="preserve">PROPONENTE: </t>
  </si>
  <si>
    <t>UNION TEMPORAL INTERVENTORÍA FIBRA ÓPTICA NACIONAL</t>
  </si>
  <si>
    <t xml:space="preserve">MIEMBROS: </t>
  </si>
  <si>
    <t>PRICEWATERHOUSESCOOPERS AG LTDA</t>
  </si>
  <si>
    <t>FUNDACAO CPqD - CENTRO DE PESQUISA E DESENVOLVIMENTO EM TELECOMUNICACOES</t>
  </si>
  <si>
    <t>VERIFICACIÓN DE REQUISITOS HABILITANTES TÉCNICOS</t>
  </si>
  <si>
    <t>REQUISITO HABILITANTE</t>
  </si>
  <si>
    <t>MIEMBRO QUE ACREDITA</t>
  </si>
  <si>
    <t>REQUISIT0</t>
  </si>
  <si>
    <t>VALOR REPORTADO</t>
  </si>
  <si>
    <t>HABILITADO / RECHAZADO</t>
  </si>
  <si>
    <t>CLASIFICACIÓN CIIU</t>
  </si>
  <si>
    <t>CAPACIDAD DE ORGANIZACIÓN TÉCNICA</t>
  </si>
  <si>
    <t>PRICEWATERHOUSESCOOPERS AG LTDA
FUNDACAO CPqD - CENTRO DE PESQUISA E DESENVOLVIMENTO EM TELECOMUNICACOES</t>
  </si>
  <si>
    <t>EXPERIENCIA PROBABLE - AÑOS COMO CONSULTOR</t>
  </si>
  <si>
    <t>EXPERIENCIA ACREDITADA</t>
  </si>
  <si>
    <t>Valor de contratos en SMMLV</t>
  </si>
  <si>
    <t>Kilómetros</t>
  </si>
  <si>
    <t>Nodos</t>
  </si>
  <si>
    <t>VERIFICACIÓN DEL EQUIPO DE TRABAJO</t>
  </si>
  <si>
    <t>CARGO</t>
  </si>
  <si>
    <t>NA</t>
  </si>
  <si>
    <t>AÑOS DE EXPERIENCIA</t>
  </si>
  <si>
    <t>Director General</t>
  </si>
  <si>
    <t>Director Jurídico</t>
  </si>
  <si>
    <t>Director Técnico</t>
  </si>
  <si>
    <t>Director Administrativo y Financiero</t>
  </si>
  <si>
    <t>NUMERAL 3.3.1.4</t>
  </si>
  <si>
    <t>OBSERVACIÓN</t>
  </si>
  <si>
    <t>El Proponente individual o los Miembros del Proponente Plural, sea persona jurídica nacional o persona jurídica extranjera con sucursal o domicilio en Colombia deberá estar inscrito en el RUP  en la Actividad 2 – Consultor.</t>
  </si>
  <si>
    <t xml:space="preserve">154A
116
</t>
  </si>
  <si>
    <t xml:space="preserve">PRICEWATERHOUSECOOPERS A G se encuentra inscrito en el RUP en la Actividad CONSULTOR
CPqD por ser Proponente/Miembro extranjero no se encuentra obligado a presentar Clasificación en el RUP
</t>
  </si>
  <si>
    <t>El Proponente individual o Miembros del Proponente Plural, sea persona jurídica nacional o persona jurídica extranjera con sucursal o domicilio en Colombia, deberán estar clasificados de acuerdo al Sistema de Clasificación Industrial Internacional Uniforme (CIIU), adoptado por Colombia, y revisado por el Departamento Nacional de Estadística –DANE- vigente al momento de realizar su inscripción, actualización o renovación en el Registro Único de Proponentes, de acuerdo a lo establecido en la Tabla 3. 
Tratándose de Proponentes Plurales, cada uno de los Miembros del Proponente Plural deberán acreditar la inscripción en el RUP en la actividad señalada (Consultor 2), y adicionalmente, el Miembro que concurra a la acreditación de la clasificación en el RUP, deberá estar inscrito en la Actividad CIIU indicada en la Tabla 3. 
En todo caso, el Miembro del Proponente Plural que acredite la clasificación en la Actividad CIIU  requerida en la Tabla 3 deberá tener una participación igual o superior al veinticinco por ciento (25%) dentro de la respectiva forma asociativa (Consorcio o Unión Temporal). En el Anexo 1 – Carta de presentación de la Propuesta se deberá indicar el Miembro del Proponente Plural que concurra a la acreditación de la clasificación CIIU.</t>
  </si>
  <si>
    <t>160
Doc de aclaraciones</t>
  </si>
  <si>
    <t>De acuerdo con el documento de aclaraciones con radicado 511495 de fecha 2/11/2012, el Miembro del Proponente que acredita la la Clasificación CIIU es PRICEWATERHOUSESCOOPERS AG LTDA, cuya participación en el Proponente Plural es del 75%. 
A folio 160 (Certificado RUT) se acredita la Clasificación CIIU 7421</t>
  </si>
  <si>
    <t>NUMERAL 3.3.5</t>
  </si>
  <si>
    <t xml:space="preserve">MIEMBRO QUE ACREDITA </t>
  </si>
  <si>
    <t>TOTAL CAPACIDAD DE ORGANIZACIÓN TÉCNICA</t>
  </si>
  <si>
    <t xml:space="preserve">La Organización técnica se determinará teniendo en cuenta a los socios o asociados, personal profesional universitario, personal administrativo, tecnólogo y operativo, vinculado mediante una relación contractual en la cual desarrollen actividades referentes estrictamente con la Consultoría a la fecha de Cierre del Concurso de Méritos 003 de 2012.
...
El requisito de Organización técnica para el presente concurso de méritos es de ochenta y cuatro (84).
En caso de Proponentes Plurales, se admitirá que el requisito referido en el presente numeral se acredite mediante la suma simple de la capacidad de organización técnica individual de los Miembros del Proponente que acrediten la capacidad de organización técnica. </t>
  </si>
  <si>
    <t>PRICEWATERHOUSECOOPERS A G</t>
  </si>
  <si>
    <t>De acuerdo a la Carta de Presentación, los Miembros que acreditan la Capacidad de Organización Técnica son:
PRICEWATERHOUSECOOPERS A G
CPQD</t>
  </si>
  <si>
    <t>CPQD</t>
  </si>
  <si>
    <t xml:space="preserve">El(los) Miembro(s) del Proponente Plural que presenten la Capacidad de Organización técnica deberá(n) tener una participación igual o superior al veinticinco por ciento (25%) en la respectiva forma asociativa. </t>
  </si>
  <si>
    <t>De acuerdo al Documento Acuerdo de Consorcio, la participación porcentual de 
PRICEWATERHOUSECOOPERS A G es del 75%
CPQD es del 25%</t>
  </si>
  <si>
    <t>EXPERIENCIA PROBABLE</t>
  </si>
  <si>
    <t>NUMERAL 3.3.2.1.</t>
  </si>
  <si>
    <t>AÑOS COMO CONSULTOR</t>
  </si>
  <si>
    <r>
      <t xml:space="preserve">El Proponente Individual, o el Miembro que concurra a la acreditación de la Experiencia Probable  en caso de Proponente Plural, deberá acreditar una </t>
    </r>
    <r>
      <rPr>
        <b/>
        <sz val="11"/>
        <color indexed="8"/>
        <rFont val="Calibri"/>
        <family val="2"/>
      </rPr>
      <t>Experiencia Probable  mínima de cinco (5) años como Consultor</t>
    </r>
    <r>
      <rPr>
        <sz val="11"/>
        <color indexed="8"/>
        <rFont val="Calibri"/>
        <family val="2"/>
      </rPr>
      <t xml:space="preserve">. </t>
    </r>
  </si>
  <si>
    <t>155A</t>
  </si>
  <si>
    <t>De acuerdo a la Carta de Presentación, el Miembro que acredita la Experiencia Probable es PRICEWATERHOUSECOOPERS A G</t>
  </si>
  <si>
    <t>La Experiencia Probable mínima como Consultor, en los casos de Proponente Plural, deberá ser acreditada por uno solo de los Miembros del Proponente respectivo. En este caso, el Miembro del Proponente Plural que acredite la Experiencia Probable como Consultor deberá tener una participación igual o superior al veinticinco por ciento (25%) dentro de la respectiva forma asociativa (Consorcio o Unión Temporal). En el Anexo 1 – Carta de presentación de la Propuesta se deberá indicar el Miembro del Proponente Plural que concurra a la acreditación de la Experiencia Probable.</t>
  </si>
  <si>
    <t>De acuerdo al Documento de Unión Temporal, la participación porcentual de PRICEWATERHOUSECOOPERS A G es del 75%</t>
  </si>
  <si>
    <t>Fecha de cierre</t>
  </si>
  <si>
    <t>Año</t>
  </si>
  <si>
    <t>SMMLV</t>
  </si>
  <si>
    <t xml:space="preserve">Duración mínima del contrato </t>
  </si>
  <si>
    <t>CERTIFICACIONES EXPERIENCIA ACREDITADA</t>
  </si>
  <si>
    <t>ITEM</t>
  </si>
  <si>
    <t>MIEMBRO QUE REPORTA LA EXPERIENCIA</t>
  </si>
  <si>
    <t>CONTRATANTE</t>
  </si>
  <si>
    <t>OBJETO</t>
  </si>
  <si>
    <t xml:space="preserve">EJECUCIÓN </t>
  </si>
  <si>
    <t>FECHA INICIO</t>
  </si>
  <si>
    <t>FECHA FINALIZACIÓN</t>
  </si>
  <si>
    <t>VALIDACIÓN FECHA INICIO CONTRATO (ENTRE 15 AÑOS ANTERIORES A FECHA DE CIERRE)</t>
  </si>
  <si>
    <t>DURACIÓN DEL CONTRATO EN MESES</t>
  </si>
  <si>
    <t>VALIDACIÓN DURACIÓN DEL CONTRATO (MÍNIMO 4 MESES)</t>
  </si>
  <si>
    <t>KM</t>
  </si>
  <si>
    <t>NODOS</t>
  </si>
  <si>
    <t>VALOR EN REALES BRASILEROS</t>
  </si>
  <si>
    <t>TASA DE CONVERSION REALES A DÓLAR</t>
  </si>
  <si>
    <t>VALOR EN DÓLARES</t>
  </si>
  <si>
    <t>TASA DE CONVERSIÓN DÓLAR A PESOS</t>
  </si>
  <si>
    <t>VALOR EN PESOS</t>
  </si>
  <si>
    <t>SMMLV DEL AÑO DE TERMINACIÓN DEL CONTRATO</t>
  </si>
  <si>
    <t>VALOR EN SMMLV</t>
  </si>
  <si>
    <t>CpQD</t>
  </si>
  <si>
    <t>TELEMAR NORTE</t>
  </si>
  <si>
    <t>SEGUIMIENTO, CONTROL, Y SUPERVISIÓN DE IMPLEMENTACION DE LA RED DE FIBRA OPTICA</t>
  </si>
  <si>
    <t>Se solicita aclaración mediante comunicación del 29 de Octubre del alcance de las obligaciones específicas del contrato la cual fue contestada mediante comunicación del 2 de Noviembre de 2012 relacionando el contrato marco.
Se solicita segunda aclaración mediante comunicación  del 6 Noviembre que permitiera validar la interventoría  el plan de trabajo especifico de la experiencia que se busca acreditar, la cual fue contestada mediante comunicación del 8 de Noviembre de 2012 donde se presenta la PST 759 referenciando el objeto del contrato entre lo que se encuentra estudios técnicos, especificaciones, planeación, acompañamiento e implantación de proyectos, normatividad técnica, análisis y diagnostico, arbitraje técnico lo cual evidencia que la Interventoría no es el objeto principal del contrato.</t>
  </si>
  <si>
    <t>EMBRATEL</t>
  </si>
  <si>
    <t>SERVICIOS TECNOLOGICOS PARA SUPERVISION DE DESPLIEGUE DE CABLES DE FIBRA OPTICA EN LA REGION AMAZÓNICA</t>
  </si>
  <si>
    <t>Se solicita aclaración mediante comunicación del 29 de Octubre del alcance de las obligaciones especificas del contrato la cual fue contestada mediante comunicación del 2 de Noviembre de 2012 donde se presenta el Contrato a que se hace referencia en la certificación, sin embargo la certificación especifica Supervisión de despliegue  de cables de fibra, sin embargo el Contrato se refiere a DISEÑO de la Red en la Amazonía y no a lo requerido en esto caso a la Interventoría del Diseño.</t>
  </si>
  <si>
    <t>MS TELCOM</t>
  </si>
  <si>
    <t>SUPERVISION, REVISION, Y REDACCION DE PROPUESTAS DE MODIFICACIONES DEL ANTEPROYECTO Y LA REDACCION DE LOS DISEÑOS DEFINITIVOS PARA LA IMPLEMENTACION DE UNA RED DE FIBRA OPTICA EN LA CIUDAD DE BENGASI</t>
  </si>
  <si>
    <t>Se solicita aclaración mediante comunicación del 29 de Octubre del alcance de las obligaciones especificas del contrato la cual fue contestada mediante comunicación del 2 de Noviembre de 2012 donde se hace referencia a que las actividades se desarrollaron en el marco de la PT-036 en el marco del Proyecto SOOC sin embargo, la PT-036 NO se encuentra documentada a la que se hace referencia en la certificación y por ende no es posible verificar la descripción de las obligaciones detalladas que evidencie el cumplimiento.</t>
  </si>
  <si>
    <t>SERVICIOS DE CONSULTORÍA TECNICA PARA SEGUIMIENTO Y SUPERVISIÓN DE LA IMPLANTACIÓN DE LA RED OPTICA NACIONAL.</t>
  </si>
  <si>
    <t>Se solicita aclaración mediante comunicación del 29 de Octubre del alcance de las obligaciones específicas del contrato la cual fue contestada mediante comunicación del 2 de Noviembre de 2012 relacionando el contrato marco.
Se solicita segunda aclaración mediante comunicación  del 6 Noviembre que permitiera validar el plan de trabajo que evidenciara las obligaciones especificas la cual fue contestada mediante comunicación del 8 de Noviembre de 2012 donde se presenta la PT No 39 donde se pueden evidenciar la descripción de las obligaciones detalladas de acuerdo con lo requerido</t>
  </si>
  <si>
    <t>SERVICIOS DE SEGUIMIENTO, CONTROL Y ACEPTACIÓN DE LA RED OPTICA LUANDA - MALANGE</t>
  </si>
  <si>
    <t>Se solicita aclaración mediante comunicación del 29 de Octubre del alcance de las obligaciones especificas del contrato la cual fue contestada mediante comunicación del 2 de Noviembre de 2012 mediante la cual se evidencia que el contrato tiene una ejecución de 1 (un) mes por lo cual No se ajusta a los tiempos mínimos de 4 meses de ejecución.</t>
  </si>
  <si>
    <t>CINTEL</t>
  </si>
  <si>
    <t>APOYAR, ACOMPAÑAR Y ASISTIR A CINTEL EN EL DESARROLLO DE LA INTERVENTORIA TECNICA QUE VERIFICO EL CUMPLIMIENTO DEL CTO DE FOMENTO 00331 2009</t>
  </si>
  <si>
    <t>Se solicita aclaración mediante comunicación del 29 de Octubre del alcance de las obligaciones especificas del contrato la cual fue contestada mediante comunicación del 2 de Noviembre de 2012 donde se referencia que el proponentes No es el Contratista directo para la Interventoría, asesora al Contratista de la Interventoría.</t>
  </si>
  <si>
    <t>Telefónica Brasil</t>
  </si>
  <si>
    <t>SERVICIOS DE CARACTERIZACION E INTERVENTORIA DE FIBRA OPTICAS PARA SISTEMAS DWDM 40/100 GBPS</t>
  </si>
  <si>
    <t>NO, va al 75%</t>
  </si>
  <si>
    <t>Se solicita aclaración mediante comunicación del 29 de Octubre del alcance de las obligaciones especificas del contrato la cual fue contestada mediante comunicación del 2 de Noviembre de 2012 donde se evidencia que el Contrato está Vigente  a la fecha por lo cual no cumple con lo exigido.</t>
  </si>
  <si>
    <t>SPAT</t>
  </si>
  <si>
    <t>CONSULTORIA PARA LA SUPERVISIÓN E INTERVENTORIA DEL PROYECTO DE LA RED MULTISERVICIOS - MSN</t>
  </si>
  <si>
    <t xml:space="preserve">Se solicita aclaración mediante comunicación del 29 de Octubre del alcance de las obligaciones especificas del contrato la cual fue contestada mediante comunicación del 2 de Noviembre de 2012 informando que las actividades se desarrollaron bajo el proyecto de la Red de Multiservicios, sin embargo el oferente informe que por motivos de confidencialidad, No es posible evidenciar la información por lo tanto no es posible evidenciar si el Contrato de Interventoría se ejecuto sobre la experiencia de una red de transporte óptico. </t>
  </si>
  <si>
    <t xml:space="preserve">DIRECTOR GENERAL 
</t>
  </si>
  <si>
    <t>TITO GUILLERMO PAEZ POVEDA</t>
  </si>
  <si>
    <t>REQUISITOS EQUIPO DE TRABAJO</t>
  </si>
  <si>
    <t>VERIFICACIÓN DE EXPERIENCIA</t>
  </si>
  <si>
    <t>EMPRESA</t>
  </si>
  <si>
    <t>INICIO</t>
  </si>
  <si>
    <t>FIN</t>
  </si>
  <si>
    <t>MESES</t>
  </si>
  <si>
    <t>CEDULA</t>
  </si>
  <si>
    <t>TELMACOM</t>
  </si>
  <si>
    <t>DIRECTOR DE INTERVENTORIA</t>
  </si>
  <si>
    <t>FORMACION ACADEMICA</t>
  </si>
  <si>
    <t>Profesional graduado en ramas de Ingeniería, Economía o Administración</t>
  </si>
  <si>
    <t>Ingeniero Electrónico</t>
  </si>
  <si>
    <t>MATRICUAL PROFESIONAL O TARJETA PROFESIONAL</t>
  </si>
  <si>
    <t>Adjuntar copia de la Tarjeta Profesional</t>
  </si>
  <si>
    <t>CN206-18197
Se verifica en la página del Consejo profesional de ingeniería electrica y profesiones afinas, encontrandose sin sanciones por lo que puede ejercer la profesion</t>
  </si>
  <si>
    <t>40-41</t>
  </si>
  <si>
    <t>EXPERIENCIA ESPECIFICA MINIMA</t>
  </si>
  <si>
    <t>Haber ejercido actividades como Director, Interventor, Supervisor, Coordinador o Gerente o en cargos de dirección equivalentes en cualquiera de las siguientes áreas:
*Interventoría en proyectos de diseño y/o montaje y/o puesta en funcionamiento de Sistemas de Telecomunicaciones
*Interventoría de proyectos para la prestación de servicios de telecomunicaciones
*Interventoría de proyectos para el desarrollo de actividades de telecomunicaciones para proyectos de infraestructura física en alguno de los siguientes sectores de: Gas, minas, energía, transporte, petróleo, aguas.</t>
  </si>
  <si>
    <t>33 a 50</t>
  </si>
  <si>
    <t>CUADRO DE EXPERIENCIA</t>
  </si>
  <si>
    <t>TELECOM</t>
  </si>
  <si>
    <t>INTERVENTOR</t>
  </si>
  <si>
    <t>CARTA DE COMPROMISO</t>
  </si>
  <si>
    <t>Presentación de carta de Compromiso</t>
  </si>
  <si>
    <t xml:space="preserve">DEDICACION </t>
  </si>
  <si>
    <t>No es sufciciente la estimación de experiencia unicamente con declaración juramentada.</t>
  </si>
  <si>
    <t>FECHA DE GRADO</t>
  </si>
  <si>
    <t>TOTAL</t>
  </si>
  <si>
    <t>EXPERIENCIA REPORTADA A PARTIR DE LA FECHA DE GRADO</t>
  </si>
  <si>
    <t>De conformidad con el artículo 229 del decreto ley 019 de 2012, la experiencia profesional a ser verificada y valorada será únicamente aquella obtenida a partir de la terminación y aprobación del pensum académico de educación superior, de conformidad con la certificación expedida por la respectiva institución de educación superior que deberá ser presentada junto con la Propuesta</t>
  </si>
  <si>
    <t xml:space="preserve"> EXPERIENCIA ESPECIFICA ( AÑOS)</t>
  </si>
  <si>
    <t>EXPERIENCIA ESPECIFICA (MESES)</t>
  </si>
  <si>
    <t>DIRECTOR JURIDICO</t>
  </si>
  <si>
    <t xml:space="preserve"> MELBA AMPARO MOLINA POVEDA </t>
  </si>
  <si>
    <t>Si</t>
  </si>
  <si>
    <t>38´232.828</t>
  </si>
  <si>
    <t>TERMINAL DE TRANSPORTES DE IBAGUE</t>
  </si>
  <si>
    <t>GERENTE</t>
  </si>
  <si>
    <t>63 a 64</t>
  </si>
  <si>
    <t>No aplica esta experiencia, pues no se ajusta al perfil del Cargo.</t>
  </si>
  <si>
    <t>Profesional graduado en Derecho</t>
  </si>
  <si>
    <t>Abogada
Se verifica en el Consejo superior de la judicatura la vigencia de la matricula profesional se encuentra vigente</t>
  </si>
  <si>
    <t>TELETOLIMA</t>
  </si>
  <si>
    <t>SECRETARIA GENERAL</t>
  </si>
  <si>
    <t>SUBGERENTE ADMINISTRATIVA</t>
  </si>
  <si>
    <t>66 a 69</t>
  </si>
  <si>
    <t xml:space="preserve">Haber ejercido actividades de Asesor, Director, Coordinador o Gerente, o en cargos de dirección equivalentes en el área jurídica en cualquiera de los siguientes sectores:
*Telecomunicaciones
*Infraestructura física en alguno de los siguientes sectores de: Gas, minas, energía, transporte, petróleos, aguas. </t>
  </si>
  <si>
    <t>63 a 70</t>
  </si>
  <si>
    <t>Cuadro de Experiencia</t>
  </si>
  <si>
    <t>INDUSTRIAS METALICAS IBAGUEREÑA</t>
  </si>
  <si>
    <t>CARTA COMPROMISO</t>
  </si>
  <si>
    <t>SERVICIO SECCIONAL DE SALUD DEL TOLIMA</t>
  </si>
  <si>
    <t>ASESORA JURIDICA</t>
  </si>
  <si>
    <t>EXPERIENCIA ESPECIFICA EN AÑOS</t>
  </si>
  <si>
    <t>EXPERIENCIA ESPECIFICA EN MESES</t>
  </si>
  <si>
    <t>DIRECTOR TECNICO</t>
  </si>
  <si>
    <t>MARIO HERNAN MEJIA MARROQUIN</t>
  </si>
  <si>
    <t>. 10´268.749</t>
  </si>
  <si>
    <t>COLOMBIA TELECOMUNICACIONES</t>
  </si>
  <si>
    <t>JEFE MESA DE CONTROL NACIONAL</t>
  </si>
  <si>
    <t>FORMACIÓN ACADEMICA</t>
  </si>
  <si>
    <t>Profesional graduado en ramas de la Ingeniera</t>
  </si>
  <si>
    <t>Ingeniero Electricista
Se verifica en el consejo profesional de ingenieria electrica, mecanica y profesiones afines, la vigencia de la matricula profesional</t>
  </si>
  <si>
    <t>PROFESIONAL IV</t>
  </si>
  <si>
    <t>CL-205-2240</t>
  </si>
  <si>
    <t>ELECTRIFICADORA DEL CAQUETÁ</t>
  </si>
  <si>
    <t>JEFE DIVISIÓN DE OPERACIONES</t>
  </si>
  <si>
    <t>56 a 59</t>
  </si>
  <si>
    <r>
      <t xml:space="preserve">Haber participado ejercido actividades de </t>
    </r>
    <r>
      <rPr>
        <b/>
        <sz val="11"/>
        <rFont val="Calibri"/>
        <family val="2"/>
      </rPr>
      <t>Asesor, Director, Coordinador, supervisor, Interventor o Gerente, o en cargos de dirección equivalentes</t>
    </r>
    <r>
      <rPr>
        <sz val="11"/>
        <rFont val="Calibri"/>
        <family val="2"/>
      </rPr>
      <t xml:space="preserve">  en cualquiera de las siguientes áreas:
*Interventoría de proyectos para la prestación de servicios de telecomunicaciones.
*Interventoría de proyectos para el desarrollo de actividades de Telecomunicaciones.
Para ser tenido en cuenta dentro de las experiencias válidas reportadas, el profesional deberá poseer por lo menos un año (1) de experiencia válida en diseño y/o gestión y/o instalación, y/o puesta en funcionamiento de redes para la prestación de servicios de Telecomunicaciones.
*Haber participado en diseño y/o gestión y/o instalación, y/o puesta en funcionamiento, de redes para la prestación de servicios de Telecomunicaciones. </t>
    </r>
  </si>
  <si>
    <t>54 a 58</t>
  </si>
  <si>
    <t>DIRECTOR ADMINISTRATIVO Y FINANCIERO</t>
  </si>
  <si>
    <t>YONI MORA MOLINA</t>
  </si>
  <si>
    <t>CÉDULA</t>
  </si>
  <si>
    <t xml:space="preserve"> 11´383.588</t>
  </si>
  <si>
    <t>UT GAE-CIATEL</t>
  </si>
  <si>
    <t>Auditor Experto Financiero</t>
  </si>
  <si>
    <t>Profesional  graduado en ramas de la Economía, Contaduría, Derecho, Administración o Finanzas e Ingeniería Industrial e Ingeniería Financiera</t>
  </si>
  <si>
    <t>Administrador de Empresas</t>
  </si>
  <si>
    <t>UT CIATEL-Advanced Appraisal-GAE</t>
  </si>
  <si>
    <t>Coordinador Nal de Logística</t>
  </si>
  <si>
    <t>Gestión y Auditoría Especializada Ltda.</t>
  </si>
  <si>
    <t xml:space="preserve">Director Financiero </t>
  </si>
  <si>
    <r>
      <t xml:space="preserve">Haber ejercido actividades de </t>
    </r>
    <r>
      <rPr>
        <b/>
        <sz val="10"/>
        <rFont val="Calibri"/>
        <family val="2"/>
      </rPr>
      <t>Asesor, Director, Coordinador o Gerente, o en cargos de dirección equivalentes</t>
    </r>
    <r>
      <rPr>
        <sz val="10"/>
        <rFont val="Calibri"/>
        <family val="2"/>
      </rPr>
      <t xml:space="preserve"> en el área administrativa y/o financiera en cualquiera de los siguientes sectores:
*Telecomunicaciones
*Infraestructura física en alguno de los siguientes sectores de: Gas, minas, energía, transporte, petróleos, aguas.</t>
    </r>
  </si>
  <si>
    <t>76 a 85</t>
  </si>
  <si>
    <t>PENDIENTE SEGÚN ACLARACIONES</t>
  </si>
  <si>
    <t>UT PWC-Advanced Appraisal- CIATEL</t>
  </si>
  <si>
    <t>Consorcio C&amp;M- EAG</t>
  </si>
  <si>
    <t>Profesional Administrativo</t>
  </si>
  <si>
    <t xml:space="preserve">DEDICACIÓN </t>
  </si>
  <si>
    <t>CIATEL S. A</t>
  </si>
  <si>
    <t xml:space="preserve">Profesional y Coordinador de de Procesos </t>
  </si>
  <si>
    <t xml:space="preserve">Hay traslape con la anterior </t>
  </si>
  <si>
    <t>Empresa Nacional de Telecomunicaciones</t>
  </si>
  <si>
    <t>Profesional III</t>
  </si>
</sst>
</file>

<file path=xl/styles.xml><?xml version="1.0" encoding="utf-8"?>
<styleSheet xmlns="http://schemas.openxmlformats.org/spreadsheetml/2006/main">
  <numFmts count="18">
    <numFmt numFmtId="164" formatCode="GENERAL"/>
    <numFmt numFmtId="165" formatCode="GENERAL"/>
    <numFmt numFmtId="166" formatCode="@"/>
    <numFmt numFmtId="167" formatCode="MMM\-YY"/>
    <numFmt numFmtId="168" formatCode="&quot;$ &quot;#,##0.00"/>
    <numFmt numFmtId="169" formatCode="M/D/YYYY"/>
    <numFmt numFmtId="170" formatCode="0.00"/>
    <numFmt numFmtId="171" formatCode="0.00%"/>
    <numFmt numFmtId="172" formatCode="#,##0"/>
    <numFmt numFmtId="173" formatCode="_(* #,##0.00_);_(* \(#,##0.00\);_(* \-??_);_(@_)"/>
    <numFmt numFmtId="174" formatCode="_(* #,##0_);_(* \(#,##0\);_(* \-??_);_(@_)"/>
    <numFmt numFmtId="175" formatCode="0.00000"/>
    <numFmt numFmtId="176" formatCode="#,##0.00"/>
    <numFmt numFmtId="177" formatCode="0%"/>
    <numFmt numFmtId="178" formatCode="#,##0.00000"/>
    <numFmt numFmtId="179" formatCode="[$$-540A]#,##0.00"/>
    <numFmt numFmtId="180" formatCode="_([$€-2]\ * #,##0.00_);_([$€-2]\ * \(#,##0.00\);_([$€-2]\ * \-??_);_(@_)"/>
    <numFmt numFmtId="181" formatCode="&quot;$ &quot;#,##0"/>
  </numFmts>
  <fonts count="31">
    <font>
      <sz val="10"/>
      <name val="Arial"/>
      <family val="2"/>
    </font>
    <font>
      <sz val="11"/>
      <color indexed="8"/>
      <name val="Calibri"/>
      <family val="2"/>
    </font>
    <font>
      <sz val="12"/>
      <color indexed="8"/>
      <name val="Calibri"/>
      <family val="2"/>
    </font>
    <font>
      <sz val="11"/>
      <color indexed="8"/>
      <name val="Times New Roman"/>
      <family val="2"/>
    </font>
    <font>
      <sz val="11"/>
      <color indexed="8"/>
      <name val="Arial Narrow"/>
      <family val="2"/>
    </font>
    <font>
      <b/>
      <sz val="11"/>
      <name val="Arial Narrow"/>
      <family val="2"/>
    </font>
    <font>
      <sz val="11"/>
      <name val="Arial Narrow"/>
      <family val="2"/>
    </font>
    <font>
      <b/>
      <u val="single"/>
      <sz val="11"/>
      <name val="Arial Narrow"/>
      <family val="2"/>
    </font>
    <font>
      <b/>
      <sz val="12"/>
      <color indexed="8"/>
      <name val="Calibri"/>
      <family val="2"/>
    </font>
    <font>
      <b/>
      <sz val="18"/>
      <color indexed="9"/>
      <name val="Arial Narrow"/>
      <family val="2"/>
    </font>
    <font>
      <b/>
      <sz val="14"/>
      <color indexed="9"/>
      <name val="Arial Narrow"/>
      <family val="2"/>
    </font>
    <font>
      <b/>
      <sz val="16"/>
      <color indexed="8"/>
      <name val="Calibri"/>
      <family val="2"/>
    </font>
    <font>
      <b/>
      <sz val="14"/>
      <color indexed="8"/>
      <name val="Calibri"/>
      <family val="2"/>
    </font>
    <font>
      <b/>
      <sz val="11"/>
      <color indexed="9"/>
      <name val="Calibri"/>
      <family val="2"/>
    </font>
    <font>
      <b/>
      <sz val="11"/>
      <color indexed="8"/>
      <name val="Calibri"/>
      <family val="2"/>
    </font>
    <font>
      <i/>
      <sz val="11"/>
      <color indexed="8"/>
      <name val="Calibri"/>
      <family val="2"/>
    </font>
    <font>
      <b/>
      <i/>
      <sz val="11"/>
      <color indexed="8"/>
      <name val="Calibri"/>
      <family val="2"/>
    </font>
    <font>
      <sz val="10"/>
      <color indexed="8"/>
      <name val="Calibri"/>
      <family val="2"/>
    </font>
    <font>
      <sz val="9"/>
      <color indexed="8"/>
      <name val="Tahoma"/>
      <family val="2"/>
    </font>
    <font>
      <b/>
      <sz val="10"/>
      <color indexed="8"/>
      <name val="Calibri"/>
      <family val="2"/>
    </font>
    <font>
      <sz val="9"/>
      <color indexed="8"/>
      <name val="Calibri"/>
      <family val="2"/>
    </font>
    <font>
      <b/>
      <sz val="18"/>
      <color indexed="8"/>
      <name val="Calibri"/>
      <family val="2"/>
    </font>
    <font>
      <sz val="11"/>
      <name val="Calibri"/>
      <family val="2"/>
    </font>
    <font>
      <sz val="10"/>
      <name val="Calibri"/>
      <family val="2"/>
    </font>
    <font>
      <sz val="9"/>
      <name val="Calibri"/>
      <family val="2"/>
    </font>
    <font>
      <b/>
      <sz val="11"/>
      <name val="Calibri"/>
      <family val="2"/>
    </font>
    <font>
      <b/>
      <sz val="10"/>
      <name val="Calibri"/>
      <family val="2"/>
    </font>
    <font>
      <b/>
      <sz val="14"/>
      <name val="Calibri"/>
      <family val="2"/>
    </font>
    <font>
      <sz val="10"/>
      <color indexed="10"/>
      <name val="Calibri"/>
      <family val="2"/>
    </font>
    <font>
      <b/>
      <sz val="11"/>
      <color indexed="10"/>
      <name val="Calibri"/>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62"/>
        <bgColor indexed="64"/>
      </patternFill>
    </fill>
    <fill>
      <patternFill patternType="solid">
        <fgColor indexed="31"/>
        <bgColor indexed="64"/>
      </patternFill>
    </fill>
    <fill>
      <patternFill patternType="solid">
        <fgColor indexed="30"/>
        <bgColor indexed="64"/>
      </patternFill>
    </fill>
    <fill>
      <patternFill patternType="solid">
        <fgColor indexed="44"/>
        <bgColor indexed="64"/>
      </patternFill>
    </fill>
  </fills>
  <borders count="19">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medium">
        <color indexed="8"/>
      </top>
      <bottom>
        <color indexed="63"/>
      </bottom>
    </border>
    <border>
      <left style="thin">
        <color indexed="8"/>
      </left>
      <right style="thin">
        <color indexed="8"/>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thin">
        <color indexed="8"/>
      </bottom>
    </border>
    <border>
      <left style="medium">
        <color indexed="8"/>
      </left>
      <right>
        <color indexed="63"/>
      </right>
      <top style="medium">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s>
  <cellStyleXfs count="25">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1" fillId="0" borderId="0">
      <alignment/>
      <protection/>
    </xf>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1" fillId="0" borderId="0">
      <alignment/>
      <protection/>
    </xf>
    <xf numFmtId="164" fontId="2" fillId="0" borderId="0">
      <alignment/>
      <protection/>
    </xf>
    <xf numFmtId="164" fontId="3" fillId="0" borderId="0">
      <alignment/>
      <protection/>
    </xf>
    <xf numFmtId="164" fontId="1" fillId="0" borderId="0">
      <alignment/>
      <protection/>
    </xf>
  </cellStyleXfs>
  <cellXfs count="247">
    <xf numFmtId="164" fontId="0" fillId="0" borderId="0" xfId="0" applyAlignment="1">
      <alignment/>
    </xf>
    <xf numFmtId="164" fontId="4" fillId="0" borderId="0" xfId="20" applyFont="1" applyFill="1" applyAlignment="1">
      <alignment horizontal="center" vertical="center" wrapText="1"/>
      <protection/>
    </xf>
    <xf numFmtId="166" fontId="4" fillId="0" borderId="0" xfId="20" applyNumberFormat="1" applyFont="1" applyFill="1" applyAlignment="1">
      <alignment horizontal="center" vertical="center" wrapText="1"/>
      <protection/>
    </xf>
    <xf numFmtId="164" fontId="5" fillId="0" borderId="1" xfId="20" applyFont="1" applyFill="1" applyBorder="1" applyAlignment="1">
      <alignment horizontal="center" vertical="center" wrapText="1"/>
      <protection/>
    </xf>
    <xf numFmtId="166" fontId="5" fillId="0" borderId="1" xfId="20" applyNumberFormat="1" applyFont="1" applyFill="1" applyBorder="1" applyAlignment="1">
      <alignment horizontal="center" vertical="center" wrapText="1"/>
      <protection/>
    </xf>
    <xf numFmtId="164" fontId="6" fillId="0" borderId="1" xfId="20" applyFont="1" applyFill="1" applyBorder="1" applyAlignment="1">
      <alignment horizontal="center" vertical="center" wrapText="1"/>
      <protection/>
    </xf>
    <xf numFmtId="166" fontId="6" fillId="0" borderId="1" xfId="20" applyNumberFormat="1" applyFont="1" applyFill="1" applyBorder="1" applyAlignment="1">
      <alignment horizontal="center" vertical="center" wrapText="1"/>
      <protection/>
    </xf>
    <xf numFmtId="164" fontId="7" fillId="0" borderId="1" xfId="20" applyFont="1" applyFill="1" applyBorder="1" applyAlignment="1">
      <alignment horizontal="center" vertical="center" wrapText="1"/>
      <protection/>
    </xf>
    <xf numFmtId="167" fontId="6" fillId="0" borderId="1" xfId="20" applyNumberFormat="1" applyFont="1" applyFill="1" applyBorder="1" applyAlignment="1">
      <alignment horizontal="center" vertical="center" wrapText="1"/>
      <protection/>
    </xf>
    <xf numFmtId="164" fontId="5" fillId="2" borderId="1" xfId="20" applyFont="1" applyFill="1" applyBorder="1" applyAlignment="1">
      <alignment horizontal="center" vertical="center" wrapText="1"/>
      <protection/>
    </xf>
    <xf numFmtId="164" fontId="6" fillId="0" borderId="2" xfId="20" applyFont="1" applyFill="1" applyBorder="1" applyAlignment="1">
      <alignment horizontal="center" vertical="center" wrapText="1"/>
      <protection/>
    </xf>
    <xf numFmtId="164" fontId="6" fillId="0" borderId="3" xfId="20" applyFont="1" applyFill="1" applyBorder="1" applyAlignment="1">
      <alignment horizontal="center" vertical="center" wrapText="1"/>
      <protection/>
    </xf>
    <xf numFmtId="166" fontId="6" fillId="0" borderId="3" xfId="20" applyNumberFormat="1" applyFont="1" applyFill="1" applyBorder="1" applyAlignment="1">
      <alignment horizontal="center" vertical="center" wrapText="1"/>
      <protection/>
    </xf>
    <xf numFmtId="164" fontId="6" fillId="0" borderId="4" xfId="20" applyFont="1" applyFill="1" applyBorder="1" applyAlignment="1">
      <alignment horizontal="center" vertical="center" wrapText="1"/>
      <protection/>
    </xf>
    <xf numFmtId="164" fontId="4" fillId="0" borderId="0" xfId="20" applyFont="1" applyFill="1">
      <alignment/>
      <protection/>
    </xf>
    <xf numFmtId="164" fontId="2" fillId="0" borderId="0" xfId="22">
      <alignment/>
      <protection/>
    </xf>
    <xf numFmtId="164" fontId="2" fillId="0" borderId="0" xfId="22" applyAlignment="1">
      <alignment horizontal="center" vertical="center"/>
      <protection/>
    </xf>
    <xf numFmtId="164" fontId="8" fillId="3" borderId="5" xfId="22" applyFont="1" applyFill="1" applyBorder="1" applyAlignment="1">
      <alignment horizontal="center"/>
      <protection/>
    </xf>
    <xf numFmtId="164" fontId="2" fillId="0" borderId="6" xfId="22" applyBorder="1" applyAlignment="1">
      <alignment horizontal="center" vertical="center"/>
      <protection/>
    </xf>
    <xf numFmtId="164" fontId="8" fillId="0" borderId="6" xfId="22" applyFont="1" applyBorder="1" applyAlignment="1">
      <alignment horizontal="center" vertical="center"/>
      <protection/>
    </xf>
    <xf numFmtId="164" fontId="8" fillId="0" borderId="6" xfId="22" applyFont="1" applyBorder="1" applyAlignment="1">
      <alignment horizontal="center"/>
      <protection/>
    </xf>
    <xf numFmtId="164" fontId="2" fillId="0" borderId="7" xfId="22" applyFont="1" applyBorder="1" applyAlignment="1">
      <alignment wrapText="1"/>
      <protection/>
    </xf>
    <xf numFmtId="164" fontId="2" fillId="0" borderId="1" xfId="22" applyFont="1" applyBorder="1" applyAlignment="1">
      <alignment horizontal="center"/>
      <protection/>
    </xf>
    <xf numFmtId="164" fontId="8" fillId="0" borderId="1" xfId="22" applyFont="1" applyBorder="1" applyAlignment="1">
      <alignment horizontal="center" vertical="center"/>
      <protection/>
    </xf>
    <xf numFmtId="164" fontId="2" fillId="0" borderId="1" xfId="22" applyFont="1" applyBorder="1" applyAlignment="1">
      <alignment horizontal="center" vertical="center" wrapText="1"/>
      <protection/>
    </xf>
    <xf numFmtId="164" fontId="2" fillId="0" borderId="1" xfId="22" applyBorder="1" applyAlignment="1">
      <alignment horizontal="center" vertical="center"/>
      <protection/>
    </xf>
    <xf numFmtId="164" fontId="2" fillId="0" borderId="7" xfId="22" applyFont="1" applyBorder="1">
      <alignment/>
      <protection/>
    </xf>
    <xf numFmtId="164" fontId="8" fillId="0" borderId="1" xfId="22" applyFont="1" applyBorder="1" applyAlignment="1">
      <alignment horizontal="center" vertical="center" wrapText="1"/>
      <protection/>
    </xf>
    <xf numFmtId="164" fontId="2" fillId="0" borderId="8" xfId="22" applyFont="1" applyBorder="1">
      <alignment/>
      <protection/>
    </xf>
    <xf numFmtId="166" fontId="2" fillId="0" borderId="0" xfId="22" applyNumberFormat="1">
      <alignment/>
      <protection/>
    </xf>
    <xf numFmtId="166" fontId="2" fillId="0" borderId="9" xfId="22" applyNumberFormat="1" applyFont="1" applyBorder="1" applyAlignment="1">
      <alignment vertical="center" wrapText="1"/>
      <protection/>
    </xf>
    <xf numFmtId="166" fontId="2" fillId="0" borderId="9" xfId="22" applyNumberFormat="1" applyFont="1" applyBorder="1" applyAlignment="1">
      <alignment wrapText="1"/>
      <protection/>
    </xf>
    <xf numFmtId="168" fontId="2" fillId="0" borderId="0" xfId="22" applyNumberFormat="1">
      <alignment/>
      <protection/>
    </xf>
    <xf numFmtId="166" fontId="2" fillId="0" borderId="9" xfId="22" applyNumberFormat="1" applyFont="1" applyBorder="1" applyAlignment="1">
      <alignment horizontal="left" vertical="center" wrapText="1"/>
      <protection/>
    </xf>
    <xf numFmtId="166" fontId="2" fillId="0" borderId="10" xfId="22" applyNumberFormat="1" applyFont="1" applyBorder="1" applyAlignment="1">
      <alignment wrapText="1"/>
      <protection/>
    </xf>
    <xf numFmtId="168" fontId="2" fillId="0" borderId="7" xfId="22" applyNumberFormat="1" applyFont="1" applyBorder="1">
      <alignment/>
      <protection/>
    </xf>
    <xf numFmtId="168" fontId="2" fillId="0" borderId="1" xfId="22" applyNumberFormat="1" applyBorder="1" applyAlignment="1">
      <alignment horizontal="center" vertical="center"/>
      <protection/>
    </xf>
    <xf numFmtId="164" fontId="2" fillId="0" borderId="1" xfId="22" applyBorder="1">
      <alignment/>
      <protection/>
    </xf>
    <xf numFmtId="169" fontId="2" fillId="0" borderId="9" xfId="22" applyNumberFormat="1" applyFont="1" applyBorder="1">
      <alignment/>
      <protection/>
    </xf>
    <xf numFmtId="169" fontId="2" fillId="0" borderId="1" xfId="22" applyNumberFormat="1" applyBorder="1" applyAlignment="1">
      <alignment horizontal="center" vertical="center"/>
      <protection/>
    </xf>
    <xf numFmtId="169" fontId="2" fillId="0" borderId="10" xfId="22" applyNumberFormat="1" applyFont="1" applyBorder="1" applyAlignment="1">
      <alignment horizontal="left" vertical="center"/>
      <protection/>
    </xf>
    <xf numFmtId="164" fontId="2" fillId="0" borderId="1" xfId="22" applyFont="1" applyBorder="1" applyAlignment="1">
      <alignment horizontal="left" vertical="center"/>
      <protection/>
    </xf>
    <xf numFmtId="166" fontId="2" fillId="0" borderId="8" xfId="22" applyNumberFormat="1" applyFont="1" applyBorder="1">
      <alignment/>
      <protection/>
    </xf>
    <xf numFmtId="166" fontId="2" fillId="0" borderId="1" xfId="22" applyNumberFormat="1" applyBorder="1" applyAlignment="1">
      <alignment horizontal="center" vertical="center"/>
      <protection/>
    </xf>
    <xf numFmtId="166" fontId="2" fillId="0" borderId="1" xfId="22" applyNumberFormat="1" applyBorder="1">
      <alignment/>
      <protection/>
    </xf>
    <xf numFmtId="166" fontId="2" fillId="0" borderId="9" xfId="22" applyNumberFormat="1" applyFont="1" applyBorder="1">
      <alignment/>
      <protection/>
    </xf>
    <xf numFmtId="166" fontId="2" fillId="0" borderId="10" xfId="22" applyNumberFormat="1" applyFont="1" applyBorder="1">
      <alignment/>
      <protection/>
    </xf>
    <xf numFmtId="164" fontId="2" fillId="0" borderId="9" xfId="22" applyFont="1" applyBorder="1">
      <alignment/>
      <protection/>
    </xf>
    <xf numFmtId="169" fontId="2" fillId="0" borderId="0" xfId="22" applyNumberFormat="1">
      <alignment/>
      <protection/>
    </xf>
    <xf numFmtId="166" fontId="2" fillId="0" borderId="11" xfId="22" applyNumberFormat="1" applyFont="1" applyFill="1" applyBorder="1">
      <alignment/>
      <protection/>
    </xf>
    <xf numFmtId="164" fontId="2" fillId="0" borderId="12" xfId="22" applyBorder="1" applyAlignment="1">
      <alignment horizontal="center" vertical="center"/>
      <protection/>
    </xf>
    <xf numFmtId="164" fontId="2" fillId="0" borderId="12" xfId="22" applyBorder="1">
      <alignment/>
      <protection/>
    </xf>
    <xf numFmtId="168" fontId="2" fillId="3" borderId="13" xfId="22" applyNumberFormat="1" applyFont="1" applyFill="1" applyBorder="1" applyAlignment="1">
      <alignment horizontal="center" vertical="center"/>
      <protection/>
    </xf>
    <xf numFmtId="170" fontId="2" fillId="0" borderId="0" xfId="22" applyNumberFormat="1">
      <alignment/>
      <protection/>
    </xf>
    <xf numFmtId="169" fontId="2" fillId="0" borderId="0" xfId="22" applyNumberFormat="1" applyAlignment="1">
      <alignment horizontal="left" vertical="center"/>
      <protection/>
    </xf>
    <xf numFmtId="164" fontId="4" fillId="0" borderId="0" xfId="23" applyFont="1" applyAlignment="1">
      <alignment horizontal="left" vertical="center" wrapText="1"/>
      <protection/>
    </xf>
    <xf numFmtId="164" fontId="4" fillId="0" borderId="0" xfId="23" applyFont="1" applyAlignment="1">
      <alignment horizontal="center" vertical="center" wrapText="1"/>
      <protection/>
    </xf>
    <xf numFmtId="164" fontId="4" fillId="0" borderId="0" xfId="23" applyFont="1">
      <alignment/>
      <protection/>
    </xf>
    <xf numFmtId="164" fontId="9" fillId="4" borderId="14" xfId="23" applyFont="1" applyFill="1" applyBorder="1" applyAlignment="1">
      <alignment horizontal="center" vertical="center" wrapText="1"/>
      <protection/>
    </xf>
    <xf numFmtId="164" fontId="10" fillId="4" borderId="1" xfId="23" applyFont="1" applyFill="1" applyBorder="1" applyAlignment="1">
      <alignment horizontal="left" vertical="center" wrapText="1"/>
      <protection/>
    </xf>
    <xf numFmtId="164" fontId="10" fillId="4" borderId="1" xfId="23" applyFont="1" applyFill="1" applyBorder="1" applyAlignment="1">
      <alignment horizontal="center" vertical="center" wrapText="1"/>
      <protection/>
    </xf>
    <xf numFmtId="164" fontId="4" fillId="0" borderId="1" xfId="23" applyNumberFormat="1" applyFont="1" applyBorder="1" applyAlignment="1">
      <alignment horizontal="left" vertical="center" wrapText="1"/>
      <protection/>
    </xf>
    <xf numFmtId="164" fontId="4" fillId="0" borderId="1" xfId="23" applyFont="1" applyFill="1" applyBorder="1" applyAlignment="1">
      <alignment horizontal="center" vertical="center" wrapText="1"/>
      <protection/>
    </xf>
    <xf numFmtId="164" fontId="4" fillId="0" borderId="1" xfId="23" applyFont="1" applyBorder="1" applyAlignment="1">
      <alignment horizontal="left" vertical="center" wrapText="1"/>
      <protection/>
    </xf>
    <xf numFmtId="164" fontId="4" fillId="0" borderId="1" xfId="23" applyFont="1" applyFill="1" applyBorder="1" applyAlignment="1">
      <alignment horizontal="left" vertical="center" wrapText="1"/>
      <protection/>
    </xf>
    <xf numFmtId="171" fontId="4" fillId="0" borderId="1" xfId="23" applyNumberFormat="1" applyFont="1" applyFill="1" applyBorder="1" applyAlignment="1">
      <alignment horizontal="center" vertical="center" wrapText="1"/>
      <protection/>
    </xf>
    <xf numFmtId="172" fontId="4" fillId="0" borderId="1" xfId="23" applyNumberFormat="1" applyFont="1" applyFill="1" applyBorder="1" applyAlignment="1">
      <alignment horizontal="center" vertical="center" wrapText="1"/>
      <protection/>
    </xf>
    <xf numFmtId="164" fontId="1" fillId="0" borderId="0" xfId="24">
      <alignment/>
      <protection/>
    </xf>
    <xf numFmtId="164" fontId="11" fillId="0" borderId="0" xfId="24" applyFont="1" applyBorder="1" applyAlignment="1">
      <alignment horizontal="center" vertical="center"/>
      <protection/>
    </xf>
    <xf numFmtId="164" fontId="11" fillId="0" borderId="0" xfId="24" applyFont="1" applyBorder="1" applyAlignment="1">
      <alignment horizontal="right" vertical="center"/>
      <protection/>
    </xf>
    <xf numFmtId="164" fontId="1" fillId="5" borderId="0" xfId="24" applyFont="1" applyFill="1" applyBorder="1" applyAlignment="1">
      <alignment horizontal="left" vertical="center"/>
      <protection/>
    </xf>
    <xf numFmtId="164" fontId="12" fillId="0" borderId="0" xfId="24" applyFont="1" applyBorder="1" applyAlignment="1">
      <alignment horizontal="right" vertical="center"/>
      <protection/>
    </xf>
    <xf numFmtId="164" fontId="1" fillId="5" borderId="0" xfId="24" applyFont="1" applyFill="1" applyBorder="1" applyAlignment="1">
      <alignment vertical="center"/>
      <protection/>
    </xf>
    <xf numFmtId="164" fontId="1" fillId="0" borderId="0" xfId="24" applyFill="1" applyBorder="1" applyAlignment="1">
      <alignment vertical="center"/>
      <protection/>
    </xf>
    <xf numFmtId="164" fontId="11" fillId="3" borderId="0" xfId="24" applyFont="1" applyFill="1" applyBorder="1" applyAlignment="1">
      <alignment horizontal="center" vertical="center" wrapText="1"/>
      <protection/>
    </xf>
    <xf numFmtId="164" fontId="13" fillId="6" borderId="1" xfId="24" applyFont="1" applyFill="1" applyBorder="1" applyAlignment="1">
      <alignment horizontal="center" vertical="center"/>
      <protection/>
    </xf>
    <xf numFmtId="164" fontId="13" fillId="6" borderId="1" xfId="24" applyFont="1" applyFill="1" applyBorder="1" applyAlignment="1">
      <alignment horizontal="center" vertical="center" wrapText="1"/>
      <protection/>
    </xf>
    <xf numFmtId="164" fontId="14" fillId="0" borderId="1" xfId="24" applyFont="1" applyBorder="1" applyAlignment="1">
      <alignment vertical="center"/>
      <protection/>
    </xf>
    <xf numFmtId="164" fontId="1" fillId="0" borderId="1" xfId="24" applyFont="1" applyBorder="1" applyAlignment="1">
      <alignment vertical="center" wrapText="1"/>
      <protection/>
    </xf>
    <xf numFmtId="164" fontId="1" fillId="0" borderId="1" xfId="24" applyBorder="1" applyAlignment="1">
      <alignment vertical="center"/>
      <protection/>
    </xf>
    <xf numFmtId="164" fontId="1" fillId="5" borderId="1" xfId="24" applyFill="1" applyBorder="1" applyAlignment="1">
      <alignment vertical="center"/>
      <protection/>
    </xf>
    <xf numFmtId="174" fontId="1" fillId="0" borderId="1" xfId="15" applyNumberFormat="1" applyFont="1" applyFill="1" applyBorder="1" applyAlignment="1" applyProtection="1">
      <alignment vertical="center"/>
      <protection/>
    </xf>
    <xf numFmtId="175" fontId="1" fillId="5" borderId="1" xfId="24" applyNumberFormat="1" applyFill="1" applyBorder="1" applyAlignment="1">
      <alignment vertical="center"/>
      <protection/>
    </xf>
    <xf numFmtId="164" fontId="1" fillId="0" borderId="1" xfId="24" applyFont="1" applyBorder="1" applyAlignment="1">
      <alignment vertical="center"/>
      <protection/>
    </xf>
    <xf numFmtId="164" fontId="15" fillId="0" borderId="1" xfId="24" applyFont="1" applyBorder="1" applyAlignment="1">
      <alignment horizontal="left" vertical="center" indent="1"/>
      <protection/>
    </xf>
    <xf numFmtId="173" fontId="1" fillId="0" borderId="1" xfId="15" applyFont="1" applyFill="1" applyBorder="1" applyAlignment="1" applyProtection="1">
      <alignment vertical="center"/>
      <protection/>
    </xf>
    <xf numFmtId="176" fontId="1" fillId="5" borderId="1" xfId="24" applyNumberFormat="1" applyFill="1" applyBorder="1" applyAlignment="1">
      <alignment vertical="center"/>
      <protection/>
    </xf>
    <xf numFmtId="172" fontId="1" fillId="5" borderId="1" xfId="24" applyNumberFormat="1" applyFill="1" applyBorder="1" applyAlignment="1">
      <alignment vertical="center"/>
      <protection/>
    </xf>
    <xf numFmtId="164" fontId="1" fillId="0" borderId="0" xfId="24" applyFill="1" applyBorder="1">
      <alignment/>
      <protection/>
    </xf>
    <xf numFmtId="164" fontId="15" fillId="0" borderId="0" xfId="24" applyFont="1" applyFill="1" applyBorder="1" applyAlignment="1">
      <alignment horizontal="left" vertical="center" indent="1"/>
      <protection/>
    </xf>
    <xf numFmtId="164" fontId="1" fillId="0" borderId="0" xfId="24" applyFill="1" applyBorder="1" applyAlignment="1">
      <alignment vertical="center" wrapText="1"/>
      <protection/>
    </xf>
    <xf numFmtId="174" fontId="1" fillId="0" borderId="0" xfId="15" applyNumberFormat="1" applyFont="1" applyFill="1" applyBorder="1" applyAlignment="1" applyProtection="1">
      <alignment vertical="center"/>
      <protection/>
    </xf>
    <xf numFmtId="172" fontId="1" fillId="0" borderId="0" xfId="24" applyNumberFormat="1" applyFill="1" applyBorder="1" applyAlignment="1">
      <alignment vertical="center"/>
      <protection/>
    </xf>
    <xf numFmtId="164" fontId="16" fillId="0" borderId="1" xfId="24" applyFont="1" applyFill="1" applyBorder="1" applyAlignment="1">
      <alignment horizontal="left" vertical="center" indent="1"/>
      <protection/>
    </xf>
    <xf numFmtId="164" fontId="14" fillId="0" borderId="1" xfId="24" applyFont="1" applyBorder="1" applyAlignment="1">
      <alignment horizontal="center" vertical="center"/>
      <protection/>
    </xf>
    <xf numFmtId="170" fontId="1" fillId="5" borderId="1" xfId="24" applyNumberFormat="1" applyFill="1" applyBorder="1" applyAlignment="1">
      <alignment vertical="center"/>
      <protection/>
    </xf>
    <xf numFmtId="164" fontId="12" fillId="0" borderId="0" xfId="24" applyFont="1" applyBorder="1" applyAlignment="1">
      <alignment horizontal="center" vertical="center"/>
      <protection/>
    </xf>
    <xf numFmtId="164" fontId="11" fillId="0" borderId="0" xfId="24" applyFont="1" applyAlignment="1">
      <alignment vertical="center"/>
      <protection/>
    </xf>
    <xf numFmtId="164" fontId="1" fillId="0" borderId="0" xfId="24" applyFont="1" applyBorder="1" applyAlignment="1">
      <alignment horizontal="left" vertical="center"/>
      <protection/>
    </xf>
    <xf numFmtId="164" fontId="1" fillId="0" borderId="0" xfId="24" applyAlignment="1">
      <alignment/>
      <protection/>
    </xf>
    <xf numFmtId="164" fontId="1" fillId="0" borderId="0" xfId="24" applyBorder="1" applyAlignment="1">
      <alignment horizontal="left" vertical="center"/>
      <protection/>
    </xf>
    <xf numFmtId="164" fontId="12" fillId="0" borderId="0" xfId="24" applyFont="1" applyAlignment="1">
      <alignment horizontal="right" vertical="center"/>
      <protection/>
    </xf>
    <xf numFmtId="164" fontId="1" fillId="0" borderId="0" xfId="24" applyAlignment="1">
      <alignment horizontal="center"/>
      <protection/>
    </xf>
    <xf numFmtId="164" fontId="13" fillId="6" borderId="1" xfId="24" applyFont="1" applyFill="1" applyBorder="1" applyAlignment="1">
      <alignment horizontal="center"/>
      <protection/>
    </xf>
    <xf numFmtId="164" fontId="17" fillId="0" borderId="1" xfId="24" applyFont="1" applyBorder="1" applyAlignment="1">
      <alignment horizontal="left" vertical="center" wrapText="1"/>
      <protection/>
    </xf>
    <xf numFmtId="164" fontId="17" fillId="0" borderId="1" xfId="24" applyFont="1" applyBorder="1" applyAlignment="1">
      <alignment horizontal="center" vertical="center" wrapText="1"/>
      <protection/>
    </xf>
    <xf numFmtId="164" fontId="17" fillId="0" borderId="1" xfId="24" applyFont="1" applyBorder="1" applyAlignment="1">
      <alignment horizontal="center" vertical="center"/>
      <protection/>
    </xf>
    <xf numFmtId="164" fontId="17" fillId="0" borderId="1" xfId="24" applyFont="1" applyBorder="1" applyAlignment="1">
      <alignment vertical="center" wrapText="1"/>
      <protection/>
    </xf>
    <xf numFmtId="164" fontId="17" fillId="0" borderId="1" xfId="24" applyFont="1" applyFill="1" applyBorder="1" applyAlignment="1">
      <alignment horizontal="left" vertical="center" wrapText="1"/>
      <protection/>
    </xf>
    <xf numFmtId="164" fontId="17" fillId="0" borderId="1" xfId="24" applyFont="1" applyFill="1" applyBorder="1" applyAlignment="1">
      <alignment horizontal="center" vertical="center" wrapText="1"/>
      <protection/>
    </xf>
    <xf numFmtId="164" fontId="17" fillId="0" borderId="1" xfId="24" applyFont="1" applyFill="1" applyBorder="1" applyAlignment="1">
      <alignment vertical="center" wrapText="1"/>
      <protection/>
    </xf>
    <xf numFmtId="164" fontId="1" fillId="0" borderId="0" xfId="24" applyAlignment="1">
      <alignment vertical="center" wrapText="1"/>
      <protection/>
    </xf>
    <xf numFmtId="164" fontId="1" fillId="0" borderId="1" xfId="24" applyFont="1" applyBorder="1" applyAlignment="1">
      <alignment horizontal="left" vertical="center" wrapText="1"/>
      <protection/>
    </xf>
    <xf numFmtId="164" fontId="17" fillId="0" borderId="1" xfId="24" applyFont="1" applyFill="1" applyBorder="1" applyAlignment="1">
      <alignment horizontal="center" vertical="center"/>
      <protection/>
    </xf>
    <xf numFmtId="164" fontId="1" fillId="0" borderId="0" xfId="24" applyAlignment="1">
      <alignment wrapText="1"/>
      <protection/>
    </xf>
    <xf numFmtId="164" fontId="13" fillId="6" borderId="1" xfId="24" applyFont="1" applyFill="1" applyBorder="1" applyAlignment="1">
      <alignment vertical="center" wrapText="1"/>
      <protection/>
    </xf>
    <xf numFmtId="164" fontId="1" fillId="0" borderId="1" xfId="24" applyFont="1" applyBorder="1" applyAlignment="1">
      <alignment horizontal="justify" vertical="center" wrapText="1"/>
      <protection/>
    </xf>
    <xf numFmtId="164" fontId="8" fillId="0" borderId="0" xfId="24" applyFont="1" applyBorder="1" applyAlignment="1">
      <alignment horizontal="right" vertical="center"/>
      <protection/>
    </xf>
    <xf numFmtId="164" fontId="1" fillId="0" borderId="0" xfId="24" applyAlignment="1">
      <alignment horizontal="left" vertical="center"/>
      <protection/>
    </xf>
    <xf numFmtId="164" fontId="2" fillId="0" borderId="0" xfId="24" applyFont="1" applyAlignment="1">
      <alignment horizontal="right" vertical="center"/>
      <protection/>
    </xf>
    <xf numFmtId="169" fontId="17" fillId="0" borderId="0" xfId="24" applyNumberFormat="1" applyFont="1" applyBorder="1" applyAlignment="1">
      <alignment horizontal="center" vertical="center"/>
      <protection/>
    </xf>
    <xf numFmtId="169" fontId="2" fillId="0" borderId="0" xfId="24" applyNumberFormat="1" applyFont="1" applyBorder="1" applyAlignment="1">
      <alignment horizontal="center" vertical="center"/>
      <protection/>
    </xf>
    <xf numFmtId="164" fontId="19" fillId="0" borderId="0" xfId="24" applyFont="1" applyFill="1" applyBorder="1" applyAlignment="1">
      <alignment horizontal="center" vertical="center" wrapText="1"/>
      <protection/>
    </xf>
    <xf numFmtId="164" fontId="8" fillId="0" borderId="0" xfId="24" applyFont="1" applyAlignment="1">
      <alignment horizontal="right" vertical="center"/>
      <protection/>
    </xf>
    <xf numFmtId="172" fontId="17" fillId="0" borderId="0" xfId="24" applyNumberFormat="1" applyFont="1" applyFill="1" applyBorder="1" applyAlignment="1">
      <alignment horizontal="center" vertical="center" wrapText="1"/>
      <protection/>
    </xf>
    <xf numFmtId="172" fontId="20" fillId="0" borderId="0" xfId="24" applyNumberFormat="1" applyFont="1" applyFill="1" applyBorder="1" applyAlignment="1">
      <alignment horizontal="center" vertical="center"/>
      <protection/>
    </xf>
    <xf numFmtId="169" fontId="17" fillId="0" borderId="0" xfId="24" applyNumberFormat="1" applyFont="1" applyFill="1" applyBorder="1" applyAlignment="1">
      <alignment horizontal="center" vertical="center"/>
      <protection/>
    </xf>
    <xf numFmtId="164" fontId="1" fillId="0" borderId="0" xfId="24" applyAlignment="1">
      <alignment horizontal="center" vertical="center"/>
      <protection/>
    </xf>
    <xf numFmtId="164" fontId="1" fillId="7" borderId="1" xfId="24" applyFill="1" applyBorder="1" applyAlignment="1">
      <alignment horizontal="center" vertical="center"/>
      <protection/>
    </xf>
    <xf numFmtId="164" fontId="21" fillId="7" borderId="1" xfId="24" applyFont="1" applyFill="1" applyBorder="1" applyAlignment="1">
      <alignment horizontal="center" vertical="center"/>
      <protection/>
    </xf>
    <xf numFmtId="164" fontId="14" fillId="7" borderId="1" xfId="24" applyFont="1" applyFill="1" applyBorder="1" applyAlignment="1">
      <alignment horizontal="center" vertical="center"/>
      <protection/>
    </xf>
    <xf numFmtId="164" fontId="14" fillId="7" borderId="1" xfId="24" applyFont="1" applyFill="1" applyBorder="1" applyAlignment="1">
      <alignment horizontal="center" vertical="center" wrapText="1"/>
      <protection/>
    </xf>
    <xf numFmtId="164" fontId="22" fillId="0" borderId="1" xfId="24" applyFont="1" applyFill="1" applyBorder="1" applyAlignment="1">
      <alignment horizontal="center" vertical="center"/>
      <protection/>
    </xf>
    <xf numFmtId="164" fontId="23" fillId="0" borderId="1" xfId="24" applyFont="1" applyFill="1" applyBorder="1" applyAlignment="1">
      <alignment horizontal="center" vertical="center" wrapText="1"/>
      <protection/>
    </xf>
    <xf numFmtId="164" fontId="24" fillId="0" borderId="1" xfId="24" applyFont="1" applyFill="1" applyBorder="1" applyAlignment="1">
      <alignment horizontal="center" vertical="center" wrapText="1"/>
      <protection/>
    </xf>
    <xf numFmtId="177" fontId="24" fillId="0" borderId="1" xfId="24" applyNumberFormat="1" applyFont="1" applyFill="1" applyBorder="1" applyAlignment="1">
      <alignment horizontal="center" vertical="center"/>
      <protection/>
    </xf>
    <xf numFmtId="169" fontId="23" fillId="0" borderId="0" xfId="24" applyNumberFormat="1" applyFont="1" applyFill="1" applyAlignment="1">
      <alignment horizontal="center" vertical="center"/>
      <protection/>
    </xf>
    <xf numFmtId="169" fontId="23" fillId="0" borderId="1" xfId="24" applyNumberFormat="1" applyFont="1" applyFill="1" applyBorder="1" applyAlignment="1">
      <alignment horizontal="center" vertical="center"/>
      <protection/>
    </xf>
    <xf numFmtId="172" fontId="24" fillId="0" borderId="1" xfId="24" applyNumberFormat="1" applyFont="1" applyFill="1" applyBorder="1" applyAlignment="1">
      <alignment horizontal="center" vertical="center"/>
      <protection/>
    </xf>
    <xf numFmtId="176" fontId="24" fillId="0" borderId="1" xfId="24" applyNumberFormat="1" applyFont="1" applyFill="1" applyBorder="1" applyAlignment="1">
      <alignment horizontal="center" vertical="center"/>
      <protection/>
    </xf>
    <xf numFmtId="164" fontId="24" fillId="0" borderId="1" xfId="24" applyFont="1" applyFill="1" applyBorder="1" applyAlignment="1">
      <alignment horizontal="center" vertical="center"/>
      <protection/>
    </xf>
    <xf numFmtId="178" fontId="24" fillId="0" borderId="1" xfId="24" applyNumberFormat="1" applyFont="1" applyFill="1" applyBorder="1" applyAlignment="1">
      <alignment horizontal="center" vertical="center"/>
      <protection/>
    </xf>
    <xf numFmtId="179" fontId="24" fillId="0" borderId="1" xfId="24" applyNumberFormat="1" applyFont="1" applyFill="1" applyBorder="1" applyAlignment="1">
      <alignment horizontal="center" vertical="center"/>
      <protection/>
    </xf>
    <xf numFmtId="164" fontId="24" fillId="0" borderId="1" xfId="24" applyFont="1" applyFill="1" applyBorder="1" applyAlignment="1">
      <alignment horizontal="justify" vertical="center" wrapText="1"/>
      <protection/>
    </xf>
    <xf numFmtId="180" fontId="24" fillId="0" borderId="1" xfId="24" applyNumberFormat="1" applyFont="1" applyFill="1" applyBorder="1" applyAlignment="1">
      <alignment horizontal="center" vertical="center"/>
      <protection/>
    </xf>
    <xf numFmtId="164" fontId="14" fillId="0" borderId="0" xfId="24" applyFont="1" applyFill="1" applyBorder="1" applyAlignment="1">
      <alignment horizontal="center" vertical="center" wrapText="1"/>
      <protection/>
    </xf>
    <xf numFmtId="172" fontId="14" fillId="0" borderId="1" xfId="24" applyNumberFormat="1" applyFont="1" applyBorder="1" applyAlignment="1">
      <alignment horizontal="center" vertical="center"/>
      <protection/>
    </xf>
    <xf numFmtId="164" fontId="14" fillId="0" borderId="0" xfId="24" applyFont="1" applyBorder="1" applyAlignment="1">
      <alignment horizontal="center" vertical="center"/>
      <protection/>
    </xf>
    <xf numFmtId="181" fontId="14" fillId="0" borderId="0" xfId="24" applyNumberFormat="1" applyFont="1" applyBorder="1" applyAlignment="1">
      <alignment horizontal="center" vertical="center"/>
      <protection/>
    </xf>
    <xf numFmtId="164" fontId="1" fillId="0" borderId="0" xfId="24" applyAlignment="1">
      <alignment horizontal="center" vertical="center" wrapText="1"/>
      <protection/>
    </xf>
    <xf numFmtId="164" fontId="11" fillId="7" borderId="1" xfId="24" applyFont="1" applyFill="1" applyBorder="1" applyAlignment="1">
      <alignment horizontal="center" wrapText="1"/>
      <protection/>
    </xf>
    <xf numFmtId="164" fontId="12" fillId="2" borderId="0" xfId="24" applyFont="1" applyFill="1" applyBorder="1" applyAlignment="1">
      <alignment horizontal="center"/>
      <protection/>
    </xf>
    <xf numFmtId="164" fontId="19" fillId="7" borderId="15" xfId="24" applyFont="1" applyFill="1" applyBorder="1" applyAlignment="1">
      <alignment horizontal="center" vertical="center" wrapText="1"/>
      <protection/>
    </xf>
    <xf numFmtId="164" fontId="19" fillId="7" borderId="16" xfId="24" applyFont="1" applyFill="1" applyBorder="1" applyAlignment="1">
      <alignment horizontal="center" vertical="center" wrapText="1"/>
      <protection/>
    </xf>
    <xf numFmtId="164" fontId="19" fillId="7" borderId="2" xfId="24" applyFont="1" applyFill="1" applyBorder="1" applyAlignment="1">
      <alignment vertical="center" wrapText="1"/>
      <protection/>
    </xf>
    <xf numFmtId="164" fontId="1" fillId="0" borderId="17" xfId="24" applyBorder="1">
      <alignment/>
      <protection/>
    </xf>
    <xf numFmtId="164" fontId="25" fillId="7" borderId="15" xfId="24" applyFont="1" applyFill="1" applyBorder="1" applyAlignment="1">
      <alignment horizontal="center" vertical="center"/>
      <protection/>
    </xf>
    <xf numFmtId="164" fontId="26" fillId="7" borderId="15" xfId="24" applyFont="1" applyFill="1" applyBorder="1" applyAlignment="1">
      <alignment horizontal="center" vertical="center" wrapText="1"/>
      <protection/>
    </xf>
    <xf numFmtId="164" fontId="26" fillId="7" borderId="15" xfId="24" applyFont="1" applyFill="1" applyBorder="1" applyAlignment="1">
      <alignment horizontal="center" vertical="center"/>
      <protection/>
    </xf>
    <xf numFmtId="164" fontId="26" fillId="7" borderId="16" xfId="24" applyFont="1" applyFill="1" applyBorder="1" applyAlignment="1">
      <alignment horizontal="center" vertical="center" wrapText="1"/>
      <protection/>
    </xf>
    <xf numFmtId="164" fontId="26" fillId="0" borderId="1" xfId="24" applyFont="1" applyFill="1" applyBorder="1" applyAlignment="1">
      <alignment horizontal="center" vertical="center" wrapText="1"/>
      <protection/>
    </xf>
    <xf numFmtId="164" fontId="23" fillId="0" borderId="1" xfId="24" applyFont="1" applyFill="1" applyBorder="1" applyAlignment="1">
      <alignment horizontal="left" vertical="center" wrapText="1"/>
      <protection/>
    </xf>
    <xf numFmtId="164" fontId="23" fillId="0" borderId="2" xfId="24" applyFont="1" applyFill="1" applyBorder="1" applyAlignment="1">
      <alignment horizontal="center" vertical="center" wrapText="1"/>
      <protection/>
    </xf>
    <xf numFmtId="172" fontId="23" fillId="0" borderId="2" xfId="24" applyNumberFormat="1" applyFont="1" applyFill="1" applyBorder="1" applyAlignment="1">
      <alignment horizontal="center" vertical="center" wrapText="1"/>
      <protection/>
    </xf>
    <xf numFmtId="164" fontId="22" fillId="0" borderId="17" xfId="24" applyFont="1" applyFill="1" applyBorder="1">
      <alignment/>
      <protection/>
    </xf>
    <xf numFmtId="164" fontId="23" fillId="0" borderId="1" xfId="24" applyFont="1" applyFill="1" applyBorder="1" applyAlignment="1">
      <alignment horizontal="center" vertical="center"/>
      <protection/>
    </xf>
    <xf numFmtId="169" fontId="23" fillId="0" borderId="1" xfId="24" applyNumberFormat="1" applyFont="1" applyFill="1" applyBorder="1" applyAlignment="1">
      <alignment horizontal="center" vertical="center" wrapText="1"/>
      <protection/>
    </xf>
    <xf numFmtId="170" fontId="23" fillId="0" borderId="1" xfId="24" applyNumberFormat="1" applyFont="1" applyFill="1" applyBorder="1" applyAlignment="1">
      <alignment horizontal="center" vertical="center" wrapText="1"/>
      <protection/>
    </xf>
    <xf numFmtId="164" fontId="23" fillId="0" borderId="1" xfId="24" applyFont="1" applyFill="1" applyBorder="1" applyAlignment="1">
      <alignment horizontal="justify" vertical="center"/>
      <protection/>
    </xf>
    <xf numFmtId="164" fontId="23" fillId="0" borderId="1" xfId="24" applyFont="1" applyFill="1" applyBorder="1" applyAlignment="1">
      <alignment horizontal="justify" vertical="center" wrapText="1"/>
      <protection/>
    </xf>
    <xf numFmtId="164" fontId="23" fillId="0" borderId="2" xfId="24" applyFont="1" applyFill="1" applyBorder="1" applyAlignment="1">
      <alignment horizontal="center" vertical="center"/>
      <protection/>
    </xf>
    <xf numFmtId="164" fontId="23" fillId="0" borderId="4" xfId="24" applyFont="1" applyFill="1" applyBorder="1" applyAlignment="1">
      <alignment horizontal="center" vertical="center" wrapText="1"/>
      <protection/>
    </xf>
    <xf numFmtId="169" fontId="23" fillId="0" borderId="4" xfId="24" applyNumberFormat="1" applyFont="1" applyFill="1" applyBorder="1" applyAlignment="1">
      <alignment horizontal="center" vertical="center" wrapText="1"/>
      <protection/>
    </xf>
    <xf numFmtId="164" fontId="12" fillId="0" borderId="0" xfId="24" applyFont="1" applyFill="1" applyBorder="1" applyAlignment="1">
      <alignment horizontal="center"/>
      <protection/>
    </xf>
    <xf numFmtId="164" fontId="22" fillId="0" borderId="0" xfId="24" applyFont="1" applyFill="1" applyBorder="1">
      <alignment/>
      <protection/>
    </xf>
    <xf numFmtId="177" fontId="23" fillId="0" borderId="1" xfId="24" applyNumberFormat="1" applyFont="1" applyFill="1" applyBorder="1" applyAlignment="1">
      <alignment horizontal="center" vertical="center"/>
      <protection/>
    </xf>
    <xf numFmtId="169" fontId="22" fillId="0" borderId="1" xfId="24" applyNumberFormat="1" applyFont="1" applyFill="1" applyBorder="1" applyAlignment="1">
      <alignment horizontal="center" vertical="center"/>
      <protection/>
    </xf>
    <xf numFmtId="164" fontId="22" fillId="0" borderId="0" xfId="24" applyFont="1" applyFill="1">
      <alignment/>
      <protection/>
    </xf>
    <xf numFmtId="164" fontId="22" fillId="0" borderId="0" xfId="24" applyFont="1" applyFill="1" applyAlignment="1">
      <alignment horizontal="center" vertical="center" wrapText="1"/>
      <protection/>
    </xf>
    <xf numFmtId="164" fontId="26" fillId="0" borderId="1" xfId="24" applyFont="1" applyFill="1" applyBorder="1" applyAlignment="1">
      <alignment horizontal="center" vertical="center"/>
      <protection/>
    </xf>
    <xf numFmtId="164" fontId="27" fillId="0" borderId="0" xfId="24" applyFont="1" applyFill="1" applyBorder="1" applyAlignment="1">
      <alignment horizontal="center"/>
      <protection/>
    </xf>
    <xf numFmtId="164" fontId="26" fillId="0" borderId="1" xfId="24" applyFont="1" applyFill="1" applyBorder="1" applyAlignment="1">
      <alignment horizontal="left" vertical="center" wrapText="1"/>
      <protection/>
    </xf>
    <xf numFmtId="164" fontId="1" fillId="0" borderId="0" xfId="24" applyFill="1">
      <alignment/>
      <protection/>
    </xf>
    <xf numFmtId="170" fontId="23" fillId="0" borderId="1" xfId="24" applyNumberFormat="1" applyFont="1" applyFill="1" applyBorder="1" applyAlignment="1">
      <alignment horizontal="center" vertical="center"/>
      <protection/>
    </xf>
    <xf numFmtId="164" fontId="25" fillId="0" borderId="0" xfId="24" applyFont="1" applyFill="1" applyBorder="1" applyAlignment="1">
      <alignment horizontal="center" vertical="center"/>
      <protection/>
    </xf>
    <xf numFmtId="164" fontId="26" fillId="0" borderId="0" xfId="24" applyFont="1" applyFill="1" applyBorder="1" applyAlignment="1">
      <alignment horizontal="center" vertical="center" wrapText="1"/>
      <protection/>
    </xf>
    <xf numFmtId="164" fontId="26" fillId="0" borderId="0" xfId="24" applyFont="1" applyFill="1" applyBorder="1" applyAlignment="1">
      <alignment horizontal="center" vertical="center"/>
      <protection/>
    </xf>
    <xf numFmtId="164" fontId="1" fillId="0" borderId="0" xfId="24" applyFill="1" applyBorder="1" applyAlignment="1">
      <alignment horizontal="center" vertical="center" wrapText="1"/>
      <protection/>
    </xf>
    <xf numFmtId="164" fontId="12" fillId="0" borderId="0" xfId="24" applyFont="1" applyFill="1" applyBorder="1" applyAlignment="1">
      <alignment horizontal="center" vertical="center"/>
      <protection/>
    </xf>
    <xf numFmtId="164" fontId="1" fillId="0" borderId="0" xfId="24" applyFill="1" applyBorder="1" applyAlignment="1">
      <alignment horizontal="center" vertical="center"/>
      <protection/>
    </xf>
    <xf numFmtId="164" fontId="17" fillId="0" borderId="0" xfId="24" applyFont="1" applyFill="1" applyBorder="1" applyAlignment="1">
      <alignment horizontal="center" vertical="center" wrapText="1"/>
      <protection/>
    </xf>
    <xf numFmtId="164" fontId="17" fillId="0" borderId="0" xfId="24" applyFont="1" applyFill="1" applyBorder="1" applyAlignment="1">
      <alignment horizontal="left" vertical="center" wrapText="1"/>
      <protection/>
    </xf>
    <xf numFmtId="169" fontId="23" fillId="0" borderId="0" xfId="24" applyNumberFormat="1" applyFont="1" applyFill="1" applyBorder="1" applyAlignment="1">
      <alignment horizontal="center" vertical="center" wrapText="1"/>
      <protection/>
    </xf>
    <xf numFmtId="164" fontId="28" fillId="0" borderId="0" xfId="24" applyFont="1" applyFill="1" applyBorder="1" applyAlignment="1">
      <alignment horizontal="center" vertical="center"/>
      <protection/>
    </xf>
    <xf numFmtId="164" fontId="17" fillId="0" borderId="0" xfId="24" applyFont="1" applyFill="1" applyBorder="1" applyAlignment="1">
      <alignment horizontal="center" vertical="center"/>
      <protection/>
    </xf>
    <xf numFmtId="164" fontId="1" fillId="0" borderId="0" xfId="24" applyFont="1">
      <alignment/>
      <protection/>
    </xf>
    <xf numFmtId="164" fontId="1" fillId="0" borderId="0" xfId="24" applyFont="1" applyAlignment="1">
      <alignment horizontal="center" vertical="center"/>
      <protection/>
    </xf>
    <xf numFmtId="164" fontId="1" fillId="0" borderId="0" xfId="24" applyFont="1" applyAlignment="1">
      <alignment wrapText="1"/>
      <protection/>
    </xf>
    <xf numFmtId="164" fontId="1" fillId="0" borderId="0" xfId="24" applyFont="1" applyAlignment="1">
      <alignment horizontal="center"/>
      <protection/>
    </xf>
    <xf numFmtId="164" fontId="1" fillId="0" borderId="17" xfId="24" applyFont="1" applyBorder="1">
      <alignment/>
      <protection/>
    </xf>
    <xf numFmtId="164" fontId="25" fillId="0" borderId="0" xfId="24" applyFont="1" applyFill="1" applyBorder="1" applyAlignment="1">
      <alignment horizontal="center" vertical="center" wrapText="1"/>
      <protection/>
    </xf>
    <xf numFmtId="164" fontId="22" fillId="0" borderId="1" xfId="24" applyFont="1" applyFill="1" applyBorder="1" applyAlignment="1">
      <alignment horizontal="center" vertical="center" wrapText="1"/>
      <protection/>
    </xf>
    <xf numFmtId="164" fontId="22" fillId="0" borderId="0" xfId="24" applyFont="1" applyFill="1" applyBorder="1" applyAlignment="1">
      <alignment horizontal="center" vertical="center" wrapText="1"/>
      <protection/>
    </xf>
    <xf numFmtId="164" fontId="22" fillId="0" borderId="0" xfId="24" applyFont="1" applyFill="1" applyBorder="1" applyAlignment="1">
      <alignment horizontal="justify" vertical="center" wrapText="1"/>
      <protection/>
    </xf>
    <xf numFmtId="164" fontId="23" fillId="0" borderId="1" xfId="24" applyFont="1" applyFill="1" applyBorder="1" applyAlignment="1">
      <alignment horizontal="center"/>
      <protection/>
    </xf>
    <xf numFmtId="177" fontId="23" fillId="0" borderId="1" xfId="24" applyNumberFormat="1" applyFont="1" applyFill="1" applyBorder="1" applyAlignment="1">
      <alignment horizontal="center"/>
      <protection/>
    </xf>
    <xf numFmtId="164" fontId="22" fillId="0" borderId="0" xfId="24" applyFont="1" applyFill="1" applyBorder="1" applyAlignment="1">
      <alignment horizontal="center" vertical="center"/>
      <protection/>
    </xf>
    <xf numFmtId="164" fontId="23" fillId="0" borderId="0" xfId="24" applyFont="1" applyFill="1" applyAlignment="1">
      <alignment wrapText="1"/>
      <protection/>
    </xf>
    <xf numFmtId="164" fontId="23" fillId="0" borderId="0" xfId="24" applyFont="1" applyFill="1">
      <alignment/>
      <protection/>
    </xf>
    <xf numFmtId="164" fontId="26" fillId="0" borderId="0" xfId="24" applyFont="1" applyFill="1" applyAlignment="1">
      <alignment vertical="center"/>
      <protection/>
    </xf>
    <xf numFmtId="164" fontId="26" fillId="0" borderId="0" xfId="24" applyFont="1" applyFill="1" applyAlignment="1">
      <alignment horizontal="center" vertical="center"/>
      <protection/>
    </xf>
    <xf numFmtId="164" fontId="22" fillId="0" borderId="0" xfId="24" applyFont="1" applyFill="1" applyAlignment="1">
      <alignment horizontal="center"/>
      <protection/>
    </xf>
    <xf numFmtId="164" fontId="23" fillId="0" borderId="18" xfId="24" applyFont="1" applyFill="1" applyBorder="1" applyAlignment="1">
      <alignment horizontal="justify" vertical="center" wrapText="1"/>
      <protection/>
    </xf>
    <xf numFmtId="169" fontId="22" fillId="0" borderId="1" xfId="24" applyNumberFormat="1" applyFont="1" applyFill="1" applyBorder="1" applyAlignment="1">
      <alignment horizontal="center"/>
      <protection/>
    </xf>
    <xf numFmtId="164" fontId="22" fillId="0" borderId="0" xfId="24" applyFont="1" applyFill="1" applyBorder="1" applyAlignment="1">
      <alignment horizontal="center"/>
      <protection/>
    </xf>
    <xf numFmtId="164" fontId="23" fillId="0" borderId="0" xfId="24" applyFont="1" applyFill="1" applyAlignment="1">
      <alignment horizontal="center"/>
      <protection/>
    </xf>
    <xf numFmtId="164" fontId="22" fillId="0" borderId="0" xfId="24" applyFont="1" applyFill="1" applyAlignment="1">
      <alignment wrapText="1"/>
      <protection/>
    </xf>
    <xf numFmtId="164" fontId="25" fillId="0" borderId="0" xfId="24" applyFont="1" applyFill="1">
      <alignment/>
      <protection/>
    </xf>
    <xf numFmtId="164" fontId="19" fillId="0" borderId="0" xfId="24" applyFont="1" applyFill="1" applyBorder="1" applyAlignment="1">
      <alignment horizontal="left" vertical="center" wrapText="1"/>
      <protection/>
    </xf>
    <xf numFmtId="164" fontId="17" fillId="0" borderId="0" xfId="24" applyFont="1" applyBorder="1">
      <alignment/>
      <protection/>
    </xf>
    <xf numFmtId="164" fontId="17" fillId="0" borderId="0" xfId="24" applyFont="1" applyBorder="1" applyAlignment="1">
      <alignment horizontal="center" vertical="center"/>
      <protection/>
    </xf>
    <xf numFmtId="164" fontId="1" fillId="0" borderId="0" xfId="24" applyFont="1" applyBorder="1" applyAlignment="1">
      <alignment horizontal="center" wrapText="1"/>
      <protection/>
    </xf>
    <xf numFmtId="170" fontId="14" fillId="0" borderId="0" xfId="24" applyNumberFormat="1" applyFont="1" applyFill="1">
      <alignment/>
      <protection/>
    </xf>
    <xf numFmtId="164" fontId="19" fillId="7" borderId="1" xfId="24" applyFont="1" applyFill="1" applyBorder="1" applyAlignment="1">
      <alignment horizontal="center" vertical="center" wrapText="1"/>
      <protection/>
    </xf>
    <xf numFmtId="164" fontId="19" fillId="7" borderId="1" xfId="24" applyFont="1" applyFill="1" applyBorder="1" applyAlignment="1">
      <alignment vertical="center" wrapText="1"/>
      <protection/>
    </xf>
    <xf numFmtId="164" fontId="22" fillId="0" borderId="1" xfId="24" applyFont="1" applyFill="1" applyBorder="1" applyAlignment="1">
      <alignment horizontal="justify" vertical="center" wrapText="1"/>
      <protection/>
    </xf>
    <xf numFmtId="164" fontId="22" fillId="0" borderId="0" xfId="24" applyFont="1" applyFill="1" applyAlignment="1">
      <alignment vertical="center"/>
      <protection/>
    </xf>
    <xf numFmtId="164" fontId="23" fillId="0" borderId="0" xfId="24" applyFont="1" applyFill="1" applyAlignment="1">
      <alignment horizontal="center" vertical="center"/>
      <protection/>
    </xf>
    <xf numFmtId="164" fontId="23" fillId="0" borderId="1" xfId="24" applyFont="1" applyFill="1" applyBorder="1">
      <alignment/>
      <protection/>
    </xf>
    <xf numFmtId="164" fontId="23" fillId="0" borderId="1" xfId="24" applyFont="1" applyFill="1" applyBorder="1" applyAlignment="1">
      <alignment vertical="center" wrapText="1"/>
      <protection/>
    </xf>
    <xf numFmtId="177" fontId="23" fillId="0" borderId="1" xfId="24" applyNumberFormat="1" applyFont="1" applyFill="1" applyBorder="1" applyAlignment="1">
      <alignment/>
      <protection/>
    </xf>
    <xf numFmtId="169" fontId="23" fillId="0" borderId="1" xfId="24" applyNumberFormat="1" applyFont="1" applyFill="1" applyBorder="1" applyAlignment="1">
      <alignment horizontal="center"/>
      <protection/>
    </xf>
    <xf numFmtId="164" fontId="17" fillId="0" borderId="0" xfId="24" applyFont="1" applyBorder="1" applyAlignment="1">
      <alignment horizontal="center"/>
      <protection/>
    </xf>
    <xf numFmtId="164" fontId="17" fillId="0" borderId="0" xfId="24" applyFont="1" applyBorder="1" applyAlignment="1">
      <alignment wrapText="1"/>
      <protection/>
    </xf>
    <xf numFmtId="164" fontId="17" fillId="0" borderId="0" xfId="24" applyFont="1" applyBorder="1" applyAlignment="1">
      <alignment/>
      <protection/>
    </xf>
    <xf numFmtId="164" fontId="29" fillId="0" borderId="0" xfId="24" applyFont="1">
      <alignment/>
      <protection/>
    </xf>
    <xf numFmtId="164" fontId="14" fillId="0" borderId="17" xfId="24" applyFont="1" applyFill="1" applyBorder="1" applyAlignment="1">
      <alignment horizontal="center" vertical="center" wrapText="1"/>
      <protection/>
    </xf>
    <xf numFmtId="164" fontId="25" fillId="7" borderId="1" xfId="24" applyFont="1" applyFill="1" applyBorder="1" applyAlignment="1">
      <alignment horizontal="center" vertical="center"/>
      <protection/>
    </xf>
    <xf numFmtId="164" fontId="26" fillId="7" borderId="1" xfId="24" applyFont="1" applyFill="1" applyBorder="1" applyAlignment="1">
      <alignment horizontal="center" vertical="center" wrapText="1"/>
      <protection/>
    </xf>
    <xf numFmtId="164" fontId="26" fillId="7" borderId="1" xfId="24" applyFont="1" applyFill="1" applyBorder="1" applyAlignment="1">
      <alignment horizontal="center" vertical="center"/>
      <protection/>
    </xf>
    <xf numFmtId="164" fontId="22" fillId="0" borderId="17" xfId="24" applyFont="1" applyFill="1" applyBorder="1" applyAlignment="1">
      <alignment horizontal="center" vertical="center" wrapText="1"/>
      <protection/>
    </xf>
    <xf numFmtId="164" fontId="22" fillId="0" borderId="17" xfId="24" applyFont="1" applyFill="1" applyBorder="1" applyAlignment="1">
      <alignment horizontal="center"/>
      <protection/>
    </xf>
    <xf numFmtId="164" fontId="17" fillId="0" borderId="0" xfId="24" applyFont="1" applyAlignment="1">
      <alignment wrapText="1"/>
      <protection/>
    </xf>
    <xf numFmtId="164" fontId="17" fillId="0" borderId="0" xfId="24" applyFont="1">
      <alignment/>
      <protection/>
    </xf>
    <xf numFmtId="164" fontId="19" fillId="0" borderId="0" xfId="24" applyFont="1">
      <alignment/>
      <protection/>
    </xf>
    <xf numFmtId="164" fontId="19" fillId="0" borderId="0" xfId="24" applyFont="1" applyFill="1" applyBorder="1" applyAlignment="1">
      <alignment horizontal="center" vertical="center"/>
      <protection/>
    </xf>
    <xf numFmtId="164" fontId="14" fillId="0" borderId="0" xfId="24" applyFont="1" applyFill="1" applyBorder="1">
      <alignment/>
      <protection/>
    </xf>
  </cellXfs>
  <cellStyles count="11">
    <cellStyle name="Normal" xfId="0"/>
    <cellStyle name="Comma" xfId="15"/>
    <cellStyle name="Comma [0]" xfId="16"/>
    <cellStyle name="Currency" xfId="17"/>
    <cellStyle name="Currency [0]" xfId="18"/>
    <cellStyle name="Percent" xfId="19"/>
    <cellStyle name="Normal 2" xfId="20"/>
    <cellStyle name="Normal 2 2" xfId="21"/>
    <cellStyle name="Normal 3" xfId="22"/>
    <cellStyle name="Normal 4" xfId="23"/>
    <cellStyle name="Excel Built-in Normal"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B7DEE8"/>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1F497D"/>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2</xdr:row>
      <xdr:rowOff>95250</xdr:rowOff>
    </xdr:from>
    <xdr:to>
      <xdr:col>1</xdr:col>
      <xdr:colOff>2838450</xdr:colOff>
      <xdr:row>5</xdr:row>
      <xdr:rowOff>95250</xdr:rowOff>
    </xdr:to>
    <xdr:pic>
      <xdr:nvPicPr>
        <xdr:cNvPr id="1" name="Picture 12"/>
        <xdr:cNvPicPr preferRelativeResize="1">
          <a:picLocks noChangeAspect="1"/>
        </xdr:cNvPicPr>
      </xdr:nvPicPr>
      <xdr:blipFill>
        <a:blip r:embed="rId1"/>
        <a:stretch>
          <a:fillRect/>
        </a:stretch>
      </xdr:blipFill>
      <xdr:spPr>
        <a:xfrm>
          <a:off x="1104900" y="447675"/>
          <a:ext cx="2447925" cy="552450"/>
        </a:xfrm>
        <a:prstGeom prst="rect">
          <a:avLst/>
        </a:prstGeom>
        <a:blipFill>
          <a:blip r:embed=""/>
          <a:srcRect/>
          <a:stretch>
            <a:fillRect/>
          </a:stretch>
        </a:blipFill>
        <a:ln w="9525" cmpd="sng">
          <a:noFill/>
        </a:ln>
      </xdr:spPr>
    </xdr:pic>
    <xdr:clientData/>
  </xdr:twoCellAnchor>
  <xdr:twoCellAnchor>
    <xdr:from>
      <xdr:col>2</xdr:col>
      <xdr:colOff>962025</xdr:colOff>
      <xdr:row>2</xdr:row>
      <xdr:rowOff>114300</xdr:rowOff>
    </xdr:from>
    <xdr:to>
      <xdr:col>4</xdr:col>
      <xdr:colOff>485775</xdr:colOff>
      <xdr:row>5</xdr:row>
      <xdr:rowOff>47625</xdr:rowOff>
    </xdr:to>
    <xdr:pic>
      <xdr:nvPicPr>
        <xdr:cNvPr id="2" name="Picture 42"/>
        <xdr:cNvPicPr preferRelativeResize="1">
          <a:picLocks noChangeAspect="1"/>
        </xdr:cNvPicPr>
      </xdr:nvPicPr>
      <xdr:blipFill>
        <a:blip r:embed="rId2"/>
        <a:stretch>
          <a:fillRect/>
        </a:stretch>
      </xdr:blipFill>
      <xdr:spPr>
        <a:xfrm>
          <a:off x="5057775" y="466725"/>
          <a:ext cx="2609850" cy="466725"/>
        </a:xfrm>
        <a:prstGeom prst="rect">
          <a:avLst/>
        </a:prstGeom>
        <a:blipFill>
          <a:blip r:embed=""/>
          <a:srcRect/>
          <a:stretch>
            <a:fillRect/>
          </a:stretch>
        </a:blipFill>
        <a:ln w="9525" cmpd="sng">
          <a:noFill/>
        </a:ln>
      </xdr:spPr>
    </xdr:pic>
    <xdr:clientData/>
  </xdr:twoCellAnchor>
  <xdr:twoCellAnchor>
    <xdr:from>
      <xdr:col>6</xdr:col>
      <xdr:colOff>352425</xdr:colOff>
      <xdr:row>1</xdr:row>
      <xdr:rowOff>123825</xdr:rowOff>
    </xdr:from>
    <xdr:to>
      <xdr:col>6</xdr:col>
      <xdr:colOff>2714625</xdr:colOff>
      <xdr:row>6</xdr:row>
      <xdr:rowOff>142875</xdr:rowOff>
    </xdr:to>
    <xdr:pic>
      <xdr:nvPicPr>
        <xdr:cNvPr id="3" name="Picture 2"/>
        <xdr:cNvPicPr preferRelativeResize="1">
          <a:picLocks noChangeAspect="1"/>
        </xdr:cNvPicPr>
      </xdr:nvPicPr>
      <xdr:blipFill>
        <a:blip r:embed="rId3"/>
        <a:stretch>
          <a:fillRect/>
        </a:stretch>
      </xdr:blipFill>
      <xdr:spPr>
        <a:xfrm>
          <a:off x="9182100" y="342900"/>
          <a:ext cx="2362200" cy="9334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2</xdr:row>
      <xdr:rowOff>85725</xdr:rowOff>
    </xdr:from>
    <xdr:to>
      <xdr:col>2</xdr:col>
      <xdr:colOff>1428750</xdr:colOff>
      <xdr:row>5</xdr:row>
      <xdr:rowOff>95250</xdr:rowOff>
    </xdr:to>
    <xdr:pic>
      <xdr:nvPicPr>
        <xdr:cNvPr id="1" name="Picture 12"/>
        <xdr:cNvPicPr preferRelativeResize="1">
          <a:picLocks noChangeAspect="1"/>
        </xdr:cNvPicPr>
      </xdr:nvPicPr>
      <xdr:blipFill>
        <a:blip r:embed="rId1"/>
        <a:stretch>
          <a:fillRect/>
        </a:stretch>
      </xdr:blipFill>
      <xdr:spPr>
        <a:xfrm>
          <a:off x="981075" y="438150"/>
          <a:ext cx="2514600" cy="561975"/>
        </a:xfrm>
        <a:prstGeom prst="rect">
          <a:avLst/>
        </a:prstGeom>
        <a:blipFill>
          <a:blip r:embed=""/>
          <a:srcRect/>
          <a:stretch>
            <a:fillRect/>
          </a:stretch>
        </a:blipFill>
        <a:ln w="9525" cmpd="sng">
          <a:noFill/>
        </a:ln>
      </xdr:spPr>
    </xdr:pic>
    <xdr:clientData/>
  </xdr:twoCellAnchor>
  <xdr:twoCellAnchor>
    <xdr:from>
      <xdr:col>2</xdr:col>
      <xdr:colOff>2352675</xdr:colOff>
      <xdr:row>2</xdr:row>
      <xdr:rowOff>95250</xdr:rowOff>
    </xdr:from>
    <xdr:to>
      <xdr:col>3</xdr:col>
      <xdr:colOff>514350</xdr:colOff>
      <xdr:row>5</xdr:row>
      <xdr:rowOff>152400</xdr:rowOff>
    </xdr:to>
    <xdr:pic>
      <xdr:nvPicPr>
        <xdr:cNvPr id="2" name="Picture 42"/>
        <xdr:cNvPicPr preferRelativeResize="1">
          <a:picLocks noChangeAspect="1"/>
        </xdr:cNvPicPr>
      </xdr:nvPicPr>
      <xdr:blipFill>
        <a:blip r:embed="rId2"/>
        <a:stretch>
          <a:fillRect/>
        </a:stretch>
      </xdr:blipFill>
      <xdr:spPr>
        <a:xfrm>
          <a:off x="4419600" y="447675"/>
          <a:ext cx="1990725" cy="590550"/>
        </a:xfrm>
        <a:prstGeom prst="rect">
          <a:avLst/>
        </a:prstGeom>
        <a:blipFill>
          <a:blip r:embed=""/>
          <a:srcRect/>
          <a:stretch>
            <a:fillRect/>
          </a:stretch>
        </a:blipFill>
        <a:ln w="9525" cmpd="sng">
          <a:noFill/>
        </a:ln>
      </xdr:spPr>
    </xdr:pic>
    <xdr:clientData/>
  </xdr:twoCellAnchor>
  <xdr:twoCellAnchor>
    <xdr:from>
      <xdr:col>4</xdr:col>
      <xdr:colOff>657225</xdr:colOff>
      <xdr:row>2</xdr:row>
      <xdr:rowOff>76200</xdr:rowOff>
    </xdr:from>
    <xdr:to>
      <xdr:col>5</xdr:col>
      <xdr:colOff>2247900</xdr:colOff>
      <xdr:row>5</xdr:row>
      <xdr:rowOff>171450</xdr:rowOff>
    </xdr:to>
    <xdr:pic>
      <xdr:nvPicPr>
        <xdr:cNvPr id="3" name="Picture 2"/>
        <xdr:cNvPicPr preferRelativeResize="1">
          <a:picLocks noChangeAspect="1"/>
        </xdr:cNvPicPr>
      </xdr:nvPicPr>
      <xdr:blipFill>
        <a:blip r:embed="rId3"/>
        <a:stretch>
          <a:fillRect/>
        </a:stretch>
      </xdr:blipFill>
      <xdr:spPr>
        <a:xfrm>
          <a:off x="7267575" y="428625"/>
          <a:ext cx="2305050" cy="62865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2</xdr:row>
      <xdr:rowOff>95250</xdr:rowOff>
    </xdr:from>
    <xdr:to>
      <xdr:col>2</xdr:col>
      <xdr:colOff>1524000</xdr:colOff>
      <xdr:row>5</xdr:row>
      <xdr:rowOff>95250</xdr:rowOff>
    </xdr:to>
    <xdr:pic>
      <xdr:nvPicPr>
        <xdr:cNvPr id="1" name="Picture 12"/>
        <xdr:cNvPicPr preferRelativeResize="1">
          <a:picLocks noChangeAspect="1"/>
        </xdr:cNvPicPr>
      </xdr:nvPicPr>
      <xdr:blipFill>
        <a:blip r:embed="rId1"/>
        <a:stretch>
          <a:fillRect/>
        </a:stretch>
      </xdr:blipFill>
      <xdr:spPr>
        <a:xfrm>
          <a:off x="1104900" y="447675"/>
          <a:ext cx="2809875" cy="552450"/>
        </a:xfrm>
        <a:prstGeom prst="rect">
          <a:avLst/>
        </a:prstGeom>
        <a:blipFill>
          <a:blip r:embed=""/>
          <a:srcRect/>
          <a:stretch>
            <a:fillRect/>
          </a:stretch>
        </a:blipFill>
        <a:ln w="9525" cmpd="sng">
          <a:noFill/>
        </a:ln>
      </xdr:spPr>
    </xdr:pic>
    <xdr:clientData/>
  </xdr:twoCellAnchor>
  <xdr:twoCellAnchor>
    <xdr:from>
      <xdr:col>3</xdr:col>
      <xdr:colOff>266700</xdr:colOff>
      <xdr:row>2</xdr:row>
      <xdr:rowOff>133350</xdr:rowOff>
    </xdr:from>
    <xdr:to>
      <xdr:col>4</xdr:col>
      <xdr:colOff>590550</xdr:colOff>
      <xdr:row>5</xdr:row>
      <xdr:rowOff>66675</xdr:rowOff>
    </xdr:to>
    <xdr:pic>
      <xdr:nvPicPr>
        <xdr:cNvPr id="2" name="Picture 42"/>
        <xdr:cNvPicPr preferRelativeResize="1">
          <a:picLocks noChangeAspect="1"/>
        </xdr:cNvPicPr>
      </xdr:nvPicPr>
      <xdr:blipFill>
        <a:blip r:embed="rId2"/>
        <a:stretch>
          <a:fillRect/>
        </a:stretch>
      </xdr:blipFill>
      <xdr:spPr>
        <a:xfrm>
          <a:off x="6486525" y="485775"/>
          <a:ext cx="2266950" cy="466725"/>
        </a:xfrm>
        <a:prstGeom prst="rect">
          <a:avLst/>
        </a:prstGeom>
        <a:blipFill>
          <a:blip r:embed=""/>
          <a:srcRect/>
          <a:stretch>
            <a:fillRect/>
          </a:stretch>
        </a:blipFill>
        <a:ln w="9525" cmpd="sng">
          <a:noFill/>
        </a:ln>
      </xdr:spPr>
    </xdr:pic>
    <xdr:clientData/>
  </xdr:twoCellAnchor>
  <xdr:twoCellAnchor>
    <xdr:from>
      <xdr:col>7</xdr:col>
      <xdr:colOff>285750</xdr:colOff>
      <xdr:row>1</xdr:row>
      <xdr:rowOff>95250</xdr:rowOff>
    </xdr:from>
    <xdr:to>
      <xdr:col>8</xdr:col>
      <xdr:colOff>1733550</xdr:colOff>
      <xdr:row>6</xdr:row>
      <xdr:rowOff>104775</xdr:rowOff>
    </xdr:to>
    <xdr:pic>
      <xdr:nvPicPr>
        <xdr:cNvPr id="3" name="Picture 2"/>
        <xdr:cNvPicPr preferRelativeResize="1">
          <a:picLocks noChangeAspect="1"/>
        </xdr:cNvPicPr>
      </xdr:nvPicPr>
      <xdr:blipFill>
        <a:blip r:embed="rId3"/>
        <a:stretch>
          <a:fillRect/>
        </a:stretch>
      </xdr:blipFill>
      <xdr:spPr>
        <a:xfrm>
          <a:off x="11601450" y="295275"/>
          <a:ext cx="2162175" cy="93345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2</xdr:row>
      <xdr:rowOff>95250</xdr:rowOff>
    </xdr:from>
    <xdr:to>
      <xdr:col>2</xdr:col>
      <xdr:colOff>990600</xdr:colOff>
      <xdr:row>5</xdr:row>
      <xdr:rowOff>104775</xdr:rowOff>
    </xdr:to>
    <xdr:pic>
      <xdr:nvPicPr>
        <xdr:cNvPr id="1" name="Picture 12"/>
        <xdr:cNvPicPr preferRelativeResize="1">
          <a:picLocks noChangeAspect="1"/>
        </xdr:cNvPicPr>
      </xdr:nvPicPr>
      <xdr:blipFill>
        <a:blip r:embed="rId1"/>
        <a:stretch>
          <a:fillRect/>
        </a:stretch>
      </xdr:blipFill>
      <xdr:spPr>
        <a:xfrm>
          <a:off x="981075" y="447675"/>
          <a:ext cx="1962150" cy="561975"/>
        </a:xfrm>
        <a:prstGeom prst="rect">
          <a:avLst/>
        </a:prstGeom>
        <a:blipFill>
          <a:blip r:embed=""/>
          <a:srcRect/>
          <a:stretch>
            <a:fillRect/>
          </a:stretch>
        </a:blipFill>
        <a:ln w="9525" cmpd="sng">
          <a:noFill/>
        </a:ln>
      </xdr:spPr>
    </xdr:pic>
    <xdr:clientData/>
  </xdr:twoCellAnchor>
  <xdr:twoCellAnchor>
    <xdr:from>
      <xdr:col>2</xdr:col>
      <xdr:colOff>2219325</xdr:colOff>
      <xdr:row>2</xdr:row>
      <xdr:rowOff>95250</xdr:rowOff>
    </xdr:from>
    <xdr:to>
      <xdr:col>3</xdr:col>
      <xdr:colOff>514350</xdr:colOff>
      <xdr:row>5</xdr:row>
      <xdr:rowOff>152400</xdr:rowOff>
    </xdr:to>
    <xdr:pic>
      <xdr:nvPicPr>
        <xdr:cNvPr id="2" name="Picture 42"/>
        <xdr:cNvPicPr preferRelativeResize="1">
          <a:picLocks noChangeAspect="1"/>
        </xdr:cNvPicPr>
      </xdr:nvPicPr>
      <xdr:blipFill>
        <a:blip r:embed="rId2"/>
        <a:stretch>
          <a:fillRect/>
        </a:stretch>
      </xdr:blipFill>
      <xdr:spPr>
        <a:xfrm>
          <a:off x="4171950" y="447675"/>
          <a:ext cx="2124075" cy="590550"/>
        </a:xfrm>
        <a:prstGeom prst="rect">
          <a:avLst/>
        </a:prstGeom>
        <a:blipFill>
          <a:blip r:embed=""/>
          <a:srcRect/>
          <a:stretch>
            <a:fillRect/>
          </a:stretch>
        </a:blipFill>
        <a:ln w="9525" cmpd="sng">
          <a:noFill/>
        </a:ln>
      </xdr:spPr>
    </xdr:pic>
    <xdr:clientData/>
  </xdr:twoCellAnchor>
  <xdr:twoCellAnchor>
    <xdr:from>
      <xdr:col>5</xdr:col>
      <xdr:colOff>276225</xdr:colOff>
      <xdr:row>2</xdr:row>
      <xdr:rowOff>123825</xdr:rowOff>
    </xdr:from>
    <xdr:to>
      <xdr:col>6</xdr:col>
      <xdr:colOff>1990725</xdr:colOff>
      <xdr:row>7</xdr:row>
      <xdr:rowOff>0</xdr:rowOff>
    </xdr:to>
    <xdr:pic>
      <xdr:nvPicPr>
        <xdr:cNvPr id="3" name="Picture 2"/>
        <xdr:cNvPicPr preferRelativeResize="1">
          <a:picLocks noChangeAspect="1"/>
        </xdr:cNvPicPr>
      </xdr:nvPicPr>
      <xdr:blipFill>
        <a:blip r:embed="rId3"/>
        <a:stretch>
          <a:fillRect/>
        </a:stretch>
      </xdr:blipFill>
      <xdr:spPr>
        <a:xfrm>
          <a:off x="7648575" y="476250"/>
          <a:ext cx="2428875" cy="76200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1047750</xdr:colOff>
      <xdr:row>2</xdr:row>
      <xdr:rowOff>38100</xdr:rowOff>
    </xdr:from>
    <xdr:to>
      <xdr:col>4</xdr:col>
      <xdr:colOff>1152525</xdr:colOff>
      <xdr:row>6</xdr:row>
      <xdr:rowOff>123825</xdr:rowOff>
    </xdr:to>
    <xdr:pic>
      <xdr:nvPicPr>
        <xdr:cNvPr id="1" name="Picture 12"/>
        <xdr:cNvPicPr preferRelativeResize="1">
          <a:picLocks noChangeAspect="1"/>
        </xdr:cNvPicPr>
      </xdr:nvPicPr>
      <xdr:blipFill>
        <a:blip r:embed="rId1"/>
        <a:stretch>
          <a:fillRect/>
        </a:stretch>
      </xdr:blipFill>
      <xdr:spPr>
        <a:xfrm>
          <a:off x="3238500" y="390525"/>
          <a:ext cx="2828925" cy="809625"/>
        </a:xfrm>
        <a:prstGeom prst="rect">
          <a:avLst/>
        </a:prstGeom>
        <a:blipFill>
          <a:blip r:embed=""/>
          <a:srcRect/>
          <a:stretch>
            <a:fillRect/>
          </a:stretch>
        </a:blipFill>
        <a:ln w="9525" cmpd="sng">
          <a:noFill/>
        </a:ln>
      </xdr:spPr>
    </xdr:pic>
    <xdr:clientData/>
  </xdr:twoCellAnchor>
  <xdr:twoCellAnchor>
    <xdr:from>
      <xdr:col>7</xdr:col>
      <xdr:colOff>447675</xdr:colOff>
      <xdr:row>2</xdr:row>
      <xdr:rowOff>85725</xdr:rowOff>
    </xdr:from>
    <xdr:to>
      <xdr:col>8</xdr:col>
      <xdr:colOff>1476375</xdr:colOff>
      <xdr:row>6</xdr:row>
      <xdr:rowOff>95250</xdr:rowOff>
    </xdr:to>
    <xdr:pic>
      <xdr:nvPicPr>
        <xdr:cNvPr id="2" name="Picture 42"/>
        <xdr:cNvPicPr preferRelativeResize="1">
          <a:picLocks noChangeAspect="1"/>
        </xdr:cNvPicPr>
      </xdr:nvPicPr>
      <xdr:blipFill>
        <a:blip r:embed="rId2"/>
        <a:stretch>
          <a:fillRect/>
        </a:stretch>
      </xdr:blipFill>
      <xdr:spPr>
        <a:xfrm>
          <a:off x="9010650" y="438150"/>
          <a:ext cx="2000250" cy="704850"/>
        </a:xfrm>
        <a:prstGeom prst="rect">
          <a:avLst/>
        </a:prstGeom>
        <a:blipFill>
          <a:blip r:embed=""/>
          <a:srcRect/>
          <a:stretch>
            <a:fillRect/>
          </a:stretch>
        </a:blipFill>
        <a:ln w="9525" cmpd="sng">
          <a:noFill/>
        </a:ln>
      </xdr:spPr>
    </xdr:pic>
    <xdr:clientData/>
  </xdr:twoCellAnchor>
  <xdr:twoCellAnchor>
    <xdr:from>
      <xdr:col>10</xdr:col>
      <xdr:colOff>1019175</xdr:colOff>
      <xdr:row>1</xdr:row>
      <xdr:rowOff>95250</xdr:rowOff>
    </xdr:from>
    <xdr:to>
      <xdr:col>12</xdr:col>
      <xdr:colOff>495300</xdr:colOff>
      <xdr:row>6</xdr:row>
      <xdr:rowOff>104775</xdr:rowOff>
    </xdr:to>
    <xdr:pic>
      <xdr:nvPicPr>
        <xdr:cNvPr id="3" name="Picture 2"/>
        <xdr:cNvPicPr preferRelativeResize="1">
          <a:picLocks noChangeAspect="1"/>
        </xdr:cNvPicPr>
      </xdr:nvPicPr>
      <xdr:blipFill>
        <a:blip r:embed="rId3"/>
        <a:stretch>
          <a:fillRect/>
        </a:stretch>
      </xdr:blipFill>
      <xdr:spPr>
        <a:xfrm>
          <a:off x="13830300" y="295275"/>
          <a:ext cx="1866900" cy="885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D57"/>
  <sheetViews>
    <sheetView zoomScaleSheetLayoutView="120" workbookViewId="0" topLeftCell="A51">
      <selection activeCell="A1" sqref="A1"/>
    </sheetView>
  </sheetViews>
  <sheetFormatPr defaultColWidth="11.421875" defaultRowHeight="12.75"/>
  <cols>
    <col min="1" max="1" width="49.28125" style="1" customWidth="1"/>
    <col min="2" max="2" width="21.7109375" style="1" customWidth="1"/>
    <col min="3" max="3" width="14.8515625" style="2" customWidth="1"/>
    <col min="4" max="4" width="41.00390625" style="1" customWidth="1"/>
    <col min="5" max="16384" width="11.421875" style="1" customWidth="1"/>
  </cols>
  <sheetData>
    <row r="1" spans="1:4" ht="16.5" customHeight="1">
      <c r="A1" s="3" t="s">
        <v>0</v>
      </c>
      <c r="B1" s="3"/>
      <c r="C1" s="3"/>
      <c r="D1" s="3"/>
    </row>
    <row r="2" spans="1:4" ht="16.5" customHeight="1">
      <c r="A2" s="3" t="s">
        <v>1</v>
      </c>
      <c r="B2" s="3"/>
      <c r="C2" s="3"/>
      <c r="D2" s="3"/>
    </row>
    <row r="3" spans="1:4" ht="12.75" customHeight="1">
      <c r="A3" s="3" t="s">
        <v>2</v>
      </c>
      <c r="B3" s="3" t="s">
        <v>3</v>
      </c>
      <c r="C3" s="4" t="s">
        <v>4</v>
      </c>
      <c r="D3" s="3" t="s">
        <v>5</v>
      </c>
    </row>
    <row r="4" spans="1:4" ht="12.75">
      <c r="A4" s="3"/>
      <c r="B4" s="3"/>
      <c r="C4" s="4"/>
      <c r="D4" s="3"/>
    </row>
    <row r="5" spans="1:4" ht="12.75">
      <c r="A5" s="3"/>
      <c r="B5" s="3"/>
      <c r="C5" s="4"/>
      <c r="D5" s="3"/>
    </row>
    <row r="6" spans="1:4" ht="16.5" customHeight="1">
      <c r="A6" s="3" t="s">
        <v>6</v>
      </c>
      <c r="B6" s="3"/>
      <c r="C6" s="3"/>
      <c r="D6" s="3"/>
    </row>
    <row r="7" spans="1:4" ht="12.75">
      <c r="A7" s="5" t="s">
        <v>7</v>
      </c>
      <c r="B7" s="5"/>
      <c r="C7" s="6"/>
      <c r="D7" s="5"/>
    </row>
    <row r="8" spans="1:4" ht="83.25" customHeight="1">
      <c r="A8" s="5" t="s">
        <v>8</v>
      </c>
      <c r="B8" s="5" t="s">
        <v>9</v>
      </c>
      <c r="C8" s="6" t="s">
        <v>10</v>
      </c>
      <c r="D8" s="5" t="s">
        <v>11</v>
      </c>
    </row>
    <row r="9" spans="1:4" ht="12.75">
      <c r="A9" s="5" t="s">
        <v>12</v>
      </c>
      <c r="B9" s="5" t="s">
        <v>9</v>
      </c>
      <c r="C9" s="6" t="s">
        <v>10</v>
      </c>
      <c r="D9" s="5" t="s">
        <v>13</v>
      </c>
    </row>
    <row r="10" spans="1:4" ht="12.75">
      <c r="A10" s="5" t="s">
        <v>14</v>
      </c>
      <c r="B10" s="5" t="s">
        <v>9</v>
      </c>
      <c r="C10" s="6" t="s">
        <v>15</v>
      </c>
      <c r="D10" s="5"/>
    </row>
    <row r="11" spans="1:4" ht="12.75">
      <c r="A11" s="5" t="s">
        <v>16</v>
      </c>
      <c r="B11" s="5" t="s">
        <v>9</v>
      </c>
      <c r="C11" s="6" t="s">
        <v>17</v>
      </c>
      <c r="D11" s="5"/>
    </row>
    <row r="12" spans="1:4" ht="16.5" customHeight="1">
      <c r="A12" s="3" t="s">
        <v>18</v>
      </c>
      <c r="B12" s="3"/>
      <c r="C12" s="3"/>
      <c r="D12" s="3"/>
    </row>
    <row r="13" spans="1:4" ht="16.5" customHeight="1">
      <c r="A13" s="3" t="s">
        <v>19</v>
      </c>
      <c r="B13" s="3"/>
      <c r="C13" s="3"/>
      <c r="D13" s="3"/>
    </row>
    <row r="14" spans="1:4" ht="62.25" customHeight="1">
      <c r="A14" s="5" t="s">
        <v>20</v>
      </c>
      <c r="B14" s="5" t="s">
        <v>9</v>
      </c>
      <c r="C14" s="6" t="s">
        <v>21</v>
      </c>
      <c r="D14" s="5" t="s">
        <v>22</v>
      </c>
    </row>
    <row r="15" spans="1:4" ht="41.25" customHeight="1">
      <c r="A15" s="5" t="s">
        <v>23</v>
      </c>
      <c r="B15" s="5" t="s">
        <v>9</v>
      </c>
      <c r="C15" s="6"/>
      <c r="D15" s="5" t="s">
        <v>24</v>
      </c>
    </row>
    <row r="16" spans="1:4" ht="49.5" customHeight="1">
      <c r="A16" s="5" t="s">
        <v>25</v>
      </c>
      <c r="B16" s="5" t="s">
        <v>9</v>
      </c>
      <c r="C16" s="6"/>
      <c r="D16" s="5" t="s">
        <v>26</v>
      </c>
    </row>
    <row r="17" spans="1:4" ht="12.75">
      <c r="A17" s="5" t="s">
        <v>27</v>
      </c>
      <c r="B17" s="5" t="s">
        <v>9</v>
      </c>
      <c r="C17" s="6" t="s">
        <v>28</v>
      </c>
      <c r="D17" s="5" t="s">
        <v>29</v>
      </c>
    </row>
    <row r="18" spans="1:4" ht="12.75">
      <c r="A18" s="5" t="s">
        <v>30</v>
      </c>
      <c r="B18" s="5" t="s">
        <v>9</v>
      </c>
      <c r="C18" s="6" t="s">
        <v>21</v>
      </c>
      <c r="D18" s="5"/>
    </row>
    <row r="19" spans="1:4" ht="12.75">
      <c r="A19" s="5" t="s">
        <v>31</v>
      </c>
      <c r="B19" s="5" t="s">
        <v>9</v>
      </c>
      <c r="C19" s="6" t="s">
        <v>21</v>
      </c>
      <c r="D19" s="5"/>
    </row>
    <row r="20" spans="1:4" ht="68.25" customHeight="1">
      <c r="A20" s="7" t="s">
        <v>32</v>
      </c>
      <c r="B20" s="5" t="s">
        <v>33</v>
      </c>
      <c r="C20" s="6"/>
      <c r="D20" s="5"/>
    </row>
    <row r="21" spans="1:4" ht="16.5" customHeight="1">
      <c r="A21" s="3" t="s">
        <v>34</v>
      </c>
      <c r="B21" s="3"/>
      <c r="C21" s="3"/>
      <c r="D21" s="3"/>
    </row>
    <row r="22" spans="1:4" ht="149.25" customHeight="1">
      <c r="A22" s="5" t="s">
        <v>35</v>
      </c>
      <c r="B22" s="5" t="s">
        <v>9</v>
      </c>
      <c r="C22" s="5" t="s">
        <v>36</v>
      </c>
      <c r="D22" s="5" t="s">
        <v>37</v>
      </c>
    </row>
    <row r="23" spans="1:4" ht="12.75">
      <c r="A23" s="5" t="s">
        <v>38</v>
      </c>
      <c r="B23" s="5" t="s">
        <v>9</v>
      </c>
      <c r="C23" s="5"/>
      <c r="D23" s="5" t="s">
        <v>39</v>
      </c>
    </row>
    <row r="24" spans="1:4" ht="12.75">
      <c r="A24" s="5" t="s">
        <v>27</v>
      </c>
      <c r="B24" s="5" t="s">
        <v>9</v>
      </c>
      <c r="C24" s="5">
        <v>129</v>
      </c>
      <c r="D24" s="5" t="s">
        <v>29</v>
      </c>
    </row>
    <row r="25" spans="1:4" ht="64.5" customHeight="1">
      <c r="A25" s="5" t="s">
        <v>40</v>
      </c>
      <c r="B25" s="5" t="s">
        <v>9</v>
      </c>
      <c r="C25" s="5"/>
      <c r="D25" s="5" t="s">
        <v>41</v>
      </c>
    </row>
    <row r="26" spans="1:4" ht="12.75">
      <c r="A26" s="5" t="s">
        <v>42</v>
      </c>
      <c r="B26" s="5" t="s">
        <v>9</v>
      </c>
      <c r="C26" s="5"/>
      <c r="D26" s="5" t="s">
        <v>41</v>
      </c>
    </row>
    <row r="27" spans="1:4" ht="16.5" customHeight="1">
      <c r="A27" s="3" t="s">
        <v>43</v>
      </c>
      <c r="B27" s="3"/>
      <c r="C27" s="3"/>
      <c r="D27" s="3"/>
    </row>
    <row r="28" spans="1:4" ht="12.75">
      <c r="A28" s="5" t="s">
        <v>44</v>
      </c>
      <c r="B28" s="5" t="s">
        <v>33</v>
      </c>
      <c r="C28" s="6"/>
      <c r="D28" s="5" t="s">
        <v>45</v>
      </c>
    </row>
    <row r="29" spans="1:4" ht="12.75">
      <c r="A29" s="5" t="s">
        <v>46</v>
      </c>
      <c r="B29" s="5" t="s">
        <v>33</v>
      </c>
      <c r="C29" s="8"/>
      <c r="D29" s="5"/>
    </row>
    <row r="30" spans="1:4" ht="12.75">
      <c r="A30" s="5" t="s">
        <v>47</v>
      </c>
      <c r="B30" s="5" t="s">
        <v>33</v>
      </c>
      <c r="C30" s="5"/>
      <c r="D30" s="5"/>
    </row>
    <row r="31" spans="1:4" ht="16.5" customHeight="1">
      <c r="A31" s="3" t="s">
        <v>48</v>
      </c>
      <c r="B31" s="3"/>
      <c r="C31" s="3"/>
      <c r="D31" s="3"/>
    </row>
    <row r="32" spans="1:4" ht="12.75">
      <c r="A32" s="5" t="s">
        <v>49</v>
      </c>
      <c r="B32" s="5" t="s">
        <v>9</v>
      </c>
      <c r="C32" s="5" t="s">
        <v>50</v>
      </c>
      <c r="D32" s="5" t="s">
        <v>51</v>
      </c>
    </row>
    <row r="33" spans="1:4" ht="12.75">
      <c r="A33" s="5" t="s">
        <v>52</v>
      </c>
      <c r="B33" s="5" t="s">
        <v>9</v>
      </c>
      <c r="C33" s="5">
        <v>141</v>
      </c>
      <c r="D33" s="5"/>
    </row>
    <row r="34" spans="1:4" ht="12.75">
      <c r="A34" s="5" t="s">
        <v>53</v>
      </c>
      <c r="B34" s="5" t="s">
        <v>9</v>
      </c>
      <c r="C34" s="5">
        <v>145</v>
      </c>
      <c r="D34" s="5"/>
    </row>
    <row r="35" spans="1:4" ht="12.75">
      <c r="A35" s="5" t="s">
        <v>54</v>
      </c>
      <c r="B35" s="5" t="s">
        <v>9</v>
      </c>
      <c r="C35" s="5">
        <v>143</v>
      </c>
      <c r="D35" s="5"/>
    </row>
    <row r="36" spans="1:4" ht="12.75">
      <c r="A36" s="5" t="s">
        <v>55</v>
      </c>
      <c r="B36" s="5" t="s">
        <v>9</v>
      </c>
      <c r="C36" s="5">
        <v>148</v>
      </c>
      <c r="D36" s="5"/>
    </row>
    <row r="37" spans="1:4" ht="12.75">
      <c r="A37" s="5" t="s">
        <v>56</v>
      </c>
      <c r="B37" s="5" t="s">
        <v>9</v>
      </c>
      <c r="C37" s="5">
        <v>143</v>
      </c>
      <c r="D37" s="5"/>
    </row>
    <row r="38" spans="1:4" ht="12.75">
      <c r="A38" s="5" t="s">
        <v>57</v>
      </c>
      <c r="B38" s="5" t="s">
        <v>9</v>
      </c>
      <c r="C38" s="5">
        <v>144</v>
      </c>
      <c r="D38" s="5"/>
    </row>
    <row r="39" spans="1:4" ht="12.75">
      <c r="A39" s="5" t="s">
        <v>58</v>
      </c>
      <c r="B39" s="5" t="s">
        <v>9</v>
      </c>
      <c r="C39" s="5">
        <v>144</v>
      </c>
      <c r="D39" s="5"/>
    </row>
    <row r="40" spans="1:4" ht="61.5" customHeight="1">
      <c r="A40" s="5" t="s">
        <v>59</v>
      </c>
      <c r="B40" s="5" t="s">
        <v>9</v>
      </c>
      <c r="C40" s="5">
        <v>144</v>
      </c>
      <c r="D40" s="5"/>
    </row>
    <row r="41" spans="1:4" ht="12.75">
      <c r="A41" s="5" t="s">
        <v>60</v>
      </c>
      <c r="B41" s="5" t="s">
        <v>9</v>
      </c>
      <c r="C41" s="5">
        <v>144</v>
      </c>
      <c r="D41" s="5"/>
    </row>
    <row r="42" spans="1:4" ht="12.75">
      <c r="A42" s="5" t="s">
        <v>61</v>
      </c>
      <c r="B42" s="5" t="s">
        <v>9</v>
      </c>
      <c r="C42" s="5">
        <v>144</v>
      </c>
      <c r="D42" s="5"/>
    </row>
    <row r="43" spans="1:4" ht="12.75">
      <c r="A43" s="5" t="s">
        <v>62</v>
      </c>
      <c r="B43" s="5" t="s">
        <v>9</v>
      </c>
      <c r="C43" s="5">
        <v>144</v>
      </c>
      <c r="D43" s="5"/>
    </row>
    <row r="44" spans="1:4" ht="12.75">
      <c r="A44" s="5" t="s">
        <v>63</v>
      </c>
      <c r="B44" s="5" t="s">
        <v>9</v>
      </c>
      <c r="C44" s="5">
        <v>144</v>
      </c>
      <c r="D44" s="5"/>
    </row>
    <row r="45" spans="1:4" ht="12.75">
      <c r="A45" s="5" t="s">
        <v>64</v>
      </c>
      <c r="B45" s="5" t="s">
        <v>9</v>
      </c>
      <c r="C45" s="5">
        <v>144</v>
      </c>
      <c r="D45" s="5"/>
    </row>
    <row r="46" spans="1:4" ht="12.75">
      <c r="A46" s="5" t="s">
        <v>65</v>
      </c>
      <c r="B46" s="5" t="s">
        <v>9</v>
      </c>
      <c r="C46" s="5">
        <v>143</v>
      </c>
      <c r="D46" s="5" t="s">
        <v>66</v>
      </c>
    </row>
    <row r="47" spans="1:4" ht="16.5" customHeight="1">
      <c r="A47" s="9" t="s">
        <v>67</v>
      </c>
      <c r="B47" s="9"/>
      <c r="C47" s="9"/>
      <c r="D47" s="9"/>
    </row>
    <row r="48" spans="1:4" ht="12.75">
      <c r="A48" s="5" t="s">
        <v>68</v>
      </c>
      <c r="B48" s="5" t="s">
        <v>9</v>
      </c>
      <c r="C48" s="5">
        <v>232</v>
      </c>
      <c r="D48" s="5"/>
    </row>
    <row r="49" spans="1:4" ht="16.5" customHeight="1">
      <c r="A49" s="9" t="s">
        <v>69</v>
      </c>
      <c r="B49" s="9"/>
      <c r="C49" s="9"/>
      <c r="D49" s="9"/>
    </row>
    <row r="50" spans="1:4" ht="12.75">
      <c r="A50" s="5" t="s">
        <v>70</v>
      </c>
      <c r="B50" s="5" t="s">
        <v>9</v>
      </c>
      <c r="C50" s="5" t="s">
        <v>71</v>
      </c>
      <c r="D50" s="5" t="s">
        <v>72</v>
      </c>
    </row>
    <row r="51" spans="1:4" ht="16.5" customHeight="1">
      <c r="A51" s="3" t="s">
        <v>73</v>
      </c>
      <c r="B51" s="3"/>
      <c r="C51" s="3"/>
      <c r="D51" s="3"/>
    </row>
    <row r="52" spans="1:4" ht="12.75">
      <c r="A52" s="5" t="s">
        <v>74</v>
      </c>
      <c r="B52" s="5" t="s">
        <v>9</v>
      </c>
      <c r="C52" s="6" t="s">
        <v>75</v>
      </c>
      <c r="D52" s="5"/>
    </row>
    <row r="53" spans="1:4" ht="12.75">
      <c r="A53" s="5" t="s">
        <v>76</v>
      </c>
      <c r="B53" s="5" t="s">
        <v>9</v>
      </c>
      <c r="C53" s="6"/>
      <c r="D53" s="5" t="s">
        <v>77</v>
      </c>
    </row>
    <row r="54" spans="1:4" ht="12.75">
      <c r="A54" s="5" t="s">
        <v>78</v>
      </c>
      <c r="B54" s="5" t="s">
        <v>9</v>
      </c>
      <c r="C54" s="6"/>
      <c r="D54" s="5" t="s">
        <v>79</v>
      </c>
    </row>
    <row r="55" spans="1:4" ht="12.75">
      <c r="A55" s="5" t="s">
        <v>80</v>
      </c>
      <c r="B55" s="5" t="s">
        <v>33</v>
      </c>
      <c r="C55" s="6"/>
      <c r="D55" s="5" t="s">
        <v>81</v>
      </c>
    </row>
    <row r="56" spans="1:4" ht="16.5" customHeight="1">
      <c r="A56" s="3" t="s">
        <v>82</v>
      </c>
      <c r="B56" s="3"/>
      <c r="C56" s="3"/>
      <c r="D56" s="3"/>
    </row>
    <row r="57" spans="1:4" ht="12.75">
      <c r="A57" s="10" t="s">
        <v>83</v>
      </c>
      <c r="B57" s="11" t="s">
        <v>9</v>
      </c>
      <c r="C57" s="12" t="s">
        <v>84</v>
      </c>
      <c r="D57" s="13"/>
    </row>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74.25" customHeight="1"/>
    <row r="74" s="1" customFormat="1" ht="12.75"/>
    <row r="75" s="1" customFormat="1" ht="12.75"/>
    <row r="76" s="1" customFormat="1" ht="12.75"/>
    <row r="77" s="1" customFormat="1" ht="155.25" customHeight="1"/>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230.25" customHeight="1"/>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3.75" customHeight="1"/>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4" customFormat="1" ht="12.75"/>
    <row r="153" s="14" customFormat="1" ht="35.25" customHeight="1"/>
    <row r="154" s="1" customFormat="1" ht="12.75"/>
    <row r="155" s="1" customFormat="1" ht="12.75"/>
    <row r="156" s="1" customFormat="1" ht="12.75"/>
    <row r="157" s="1" customFormat="1" ht="12.75"/>
    <row r="158" s="14" customFormat="1" ht="12.75"/>
    <row r="159" s="1" customFormat="1" ht="78" customHeight="1"/>
  </sheetData>
  <sheetProtection selectLockedCells="1" selectUnlockedCells="1"/>
  <mergeCells count="16">
    <mergeCell ref="A1:D1"/>
    <mergeCell ref="A2:D2"/>
    <mergeCell ref="A3:A5"/>
    <mergeCell ref="B3:B5"/>
    <mergeCell ref="C3:C5"/>
    <mergeCell ref="D3:D5"/>
    <mergeCell ref="A6:D6"/>
    <mergeCell ref="A12:D12"/>
    <mergeCell ref="A13:D13"/>
    <mergeCell ref="A21:D21"/>
    <mergeCell ref="A27:D27"/>
    <mergeCell ref="A31:D31"/>
    <mergeCell ref="A47:D47"/>
    <mergeCell ref="A49:D49"/>
    <mergeCell ref="A51:D51"/>
    <mergeCell ref="A56:D56"/>
  </mergeCells>
  <printOptions/>
  <pageMargins left="0.7083333333333334" right="0.7083333333333334" top="0.7479166666666667" bottom="0.7479166666666667" header="0.5118055555555555" footer="0.5118055555555555"/>
  <pageSetup horizontalDpi="300" verticalDpi="300" orientation="portrait" scale="72"/>
</worksheet>
</file>

<file path=xl/worksheets/sheet10.xml><?xml version="1.0" encoding="utf-8"?>
<worksheet xmlns="http://schemas.openxmlformats.org/spreadsheetml/2006/main" xmlns:r="http://schemas.openxmlformats.org/officeDocument/2006/relationships">
  <sheetPr>
    <pageSetUpPr fitToPage="1"/>
  </sheetPr>
  <dimension ref="A1:O22"/>
  <sheetViews>
    <sheetView zoomScale="90" zoomScaleNormal="90" workbookViewId="0" topLeftCell="C9">
      <selection activeCell="A2" sqref="A2"/>
    </sheetView>
  </sheetViews>
  <sheetFormatPr defaultColWidth="11.421875" defaultRowHeight="12.75"/>
  <cols>
    <col min="1" max="1" width="21.57421875" style="67" customWidth="1"/>
    <col min="2" max="2" width="49.00390625" style="67" customWidth="1"/>
    <col min="3" max="3" width="10.421875" style="67" customWidth="1"/>
    <col min="4" max="4" width="6.28125" style="67" customWidth="1"/>
    <col min="5" max="5" width="26.8515625" style="127" customWidth="1"/>
    <col min="6" max="6" width="2.28125" style="67" customWidth="1"/>
    <col min="7" max="7" width="7.140625" style="67" customWidth="1"/>
    <col min="8" max="8" width="21.140625" style="114" customWidth="1"/>
    <col min="9" max="9" width="23.28125" style="67" customWidth="1"/>
    <col min="10" max="10" width="10.7109375" style="67" customWidth="1"/>
    <col min="11" max="11" width="13.28125" style="67" customWidth="1"/>
    <col min="12" max="12" width="7.7109375" style="67" customWidth="1"/>
    <col min="13" max="13" width="14.421875" style="102" customWidth="1"/>
    <col min="14" max="14" width="9.421875" style="67" customWidth="1"/>
    <col min="15" max="15" width="21.8515625" style="67" customWidth="1"/>
    <col min="16" max="245" width="10.7109375" style="67" customWidth="1"/>
    <col min="246" max="246" width="21.421875" style="67" customWidth="1"/>
    <col min="247" max="247" width="21.57421875" style="67" customWidth="1"/>
    <col min="248" max="248" width="49.00390625" style="67" customWidth="1"/>
    <col min="249" max="249" width="8.421875" style="67" customWidth="1"/>
    <col min="250" max="250" width="6.28125" style="67" customWidth="1"/>
    <col min="251" max="251" width="10.7109375" style="67" customWidth="1"/>
    <col min="252" max="252" width="25.421875" style="67" customWidth="1"/>
    <col min="253" max="253" width="9.421875" style="67" customWidth="1"/>
    <col min="254" max="254" width="15.140625" style="67" customWidth="1"/>
    <col min="255" max="255" width="5.28125" style="67" customWidth="1"/>
    <col min="256" max="16384" width="17.7109375" style="67" customWidth="1"/>
  </cols>
  <sheetData>
    <row r="1" spans="1:15" ht="12.75">
      <c r="A1" s="195"/>
      <c r="B1" s="195"/>
      <c r="C1" s="195"/>
      <c r="D1" s="195"/>
      <c r="E1" s="196"/>
      <c r="F1" s="195"/>
      <c r="G1" s="195"/>
      <c r="H1" s="197"/>
      <c r="I1" s="195"/>
      <c r="J1" s="195"/>
      <c r="K1" s="195"/>
      <c r="L1" s="195"/>
      <c r="M1" s="198"/>
      <c r="N1" s="195"/>
      <c r="O1" s="195"/>
    </row>
    <row r="2" spans="1:15" ht="21" customHeight="1">
      <c r="A2" s="150" t="s">
        <v>284</v>
      </c>
      <c r="B2" s="150"/>
      <c r="C2" s="150"/>
      <c r="D2" s="150"/>
      <c r="E2" s="150"/>
      <c r="F2" s="150"/>
      <c r="G2" s="150"/>
      <c r="H2" s="150"/>
      <c r="I2" s="150"/>
      <c r="J2" s="150"/>
      <c r="K2" s="150"/>
      <c r="L2" s="150"/>
      <c r="M2" s="150"/>
      <c r="N2" s="150"/>
      <c r="O2" s="150"/>
    </row>
    <row r="3" spans="1:15" ht="21" customHeight="1">
      <c r="A3" s="150" t="s">
        <v>285</v>
      </c>
      <c r="B3" s="150"/>
      <c r="C3" s="150"/>
      <c r="D3" s="150"/>
      <c r="E3" s="150"/>
      <c r="F3" s="150"/>
      <c r="G3" s="150"/>
      <c r="H3" s="150"/>
      <c r="I3" s="150"/>
      <c r="J3" s="150"/>
      <c r="K3" s="150"/>
      <c r="L3" s="150"/>
      <c r="M3" s="150"/>
      <c r="N3" s="150"/>
      <c r="O3" s="150"/>
    </row>
    <row r="4" spans="1:15" ht="20.25" customHeight="1">
      <c r="A4" s="150" t="s">
        <v>252</v>
      </c>
      <c r="B4" s="150"/>
      <c r="C4" s="150"/>
      <c r="D4" s="150"/>
      <c r="E4" s="150"/>
      <c r="F4" s="151"/>
      <c r="G4" s="150" t="s">
        <v>253</v>
      </c>
      <c r="H4" s="150"/>
      <c r="I4" s="150"/>
      <c r="J4" s="150"/>
      <c r="K4" s="150"/>
      <c r="L4" s="150"/>
      <c r="M4" s="150"/>
      <c r="N4" s="150"/>
      <c r="O4" s="150"/>
    </row>
    <row r="5" spans="1:15" ht="18" customHeight="1">
      <c r="A5" s="152" t="s">
        <v>207</v>
      </c>
      <c r="B5" s="152" t="s">
        <v>125</v>
      </c>
      <c r="C5" s="152" t="s">
        <v>9</v>
      </c>
      <c r="D5" s="153" t="s">
        <v>89</v>
      </c>
      <c r="E5" s="154" t="s">
        <v>5</v>
      </c>
      <c r="F5" s="199"/>
      <c r="G5" s="156" t="s">
        <v>207</v>
      </c>
      <c r="H5" s="157" t="s">
        <v>254</v>
      </c>
      <c r="I5" s="158" t="s">
        <v>170</v>
      </c>
      <c r="J5" s="158" t="s">
        <v>255</v>
      </c>
      <c r="K5" s="158" t="s">
        <v>256</v>
      </c>
      <c r="L5" s="158" t="s">
        <v>257</v>
      </c>
      <c r="M5" s="159" t="s">
        <v>9</v>
      </c>
      <c r="N5" s="159" t="s">
        <v>89</v>
      </c>
      <c r="O5" s="159" t="s">
        <v>178</v>
      </c>
    </row>
    <row r="6" spans="1:15" ht="60.75" customHeight="1">
      <c r="A6" s="160" t="s">
        <v>258</v>
      </c>
      <c r="B6" s="161" t="s">
        <v>33</v>
      </c>
      <c r="C6" s="133" t="s">
        <v>286</v>
      </c>
      <c r="D6" s="160">
        <v>97</v>
      </c>
      <c r="E6" s="133" t="s">
        <v>287</v>
      </c>
      <c r="F6" s="200"/>
      <c r="G6" s="132">
        <v>1</v>
      </c>
      <c r="H6" s="133" t="s">
        <v>288</v>
      </c>
      <c r="I6" s="133" t="s">
        <v>289</v>
      </c>
      <c r="J6" s="137">
        <v>37135</v>
      </c>
      <c r="K6" s="137">
        <v>41151</v>
      </c>
      <c r="L6" s="133">
        <f>+ROUND((K6-J6)/30,2)</f>
        <v>133.87</v>
      </c>
      <c r="M6" s="201">
        <v>0</v>
      </c>
      <c r="N6" s="201" t="s">
        <v>290</v>
      </c>
      <c r="O6" s="161" t="s">
        <v>291</v>
      </c>
    </row>
    <row r="7" spans="1:15" ht="12.75">
      <c r="A7" s="160" t="s">
        <v>261</v>
      </c>
      <c r="B7" s="169" t="s">
        <v>292</v>
      </c>
      <c r="C7" s="133" t="s">
        <v>286</v>
      </c>
      <c r="D7" s="133">
        <v>26</v>
      </c>
      <c r="E7" s="133" t="s">
        <v>293</v>
      </c>
      <c r="F7" s="202"/>
      <c r="G7" s="132">
        <v>2</v>
      </c>
      <c r="H7" s="133" t="s">
        <v>294</v>
      </c>
      <c r="I7" s="133" t="s">
        <v>295</v>
      </c>
      <c r="J7" s="137">
        <v>34799</v>
      </c>
      <c r="K7" s="137">
        <v>36418</v>
      </c>
      <c r="L7" s="133">
        <f aca="true" t="shared" si="0" ref="L7:L10">+ROUND((K7-J7)/30,2)</f>
        <v>53.97</v>
      </c>
      <c r="M7" s="201">
        <v>1</v>
      </c>
      <c r="N7" s="201">
        <v>65</v>
      </c>
      <c r="O7" s="161"/>
    </row>
    <row r="8" spans="1:15" ht="38.25" customHeight="1">
      <c r="A8" s="160" t="s">
        <v>264</v>
      </c>
      <c r="B8" s="169" t="s">
        <v>265</v>
      </c>
      <c r="C8" s="133" t="s">
        <v>286</v>
      </c>
      <c r="D8" s="133">
        <v>98</v>
      </c>
      <c r="E8" s="133">
        <v>32327</v>
      </c>
      <c r="F8" s="203"/>
      <c r="G8" s="132">
        <v>3</v>
      </c>
      <c r="H8" s="133" t="s">
        <v>294</v>
      </c>
      <c r="I8" s="133" t="s">
        <v>296</v>
      </c>
      <c r="J8" s="137">
        <v>33414</v>
      </c>
      <c r="K8" s="137">
        <v>34798</v>
      </c>
      <c r="L8" s="133">
        <f t="shared" si="0"/>
        <v>46.13</v>
      </c>
      <c r="M8" s="201">
        <v>1</v>
      </c>
      <c r="N8" s="201" t="s">
        <v>297</v>
      </c>
      <c r="O8" s="161"/>
    </row>
    <row r="9" spans="1:15" ht="103.5" customHeight="1">
      <c r="A9" s="160" t="s">
        <v>268</v>
      </c>
      <c r="B9" s="169" t="s">
        <v>298</v>
      </c>
      <c r="C9" s="133" t="s">
        <v>286</v>
      </c>
      <c r="D9" s="133" t="s">
        <v>299</v>
      </c>
      <c r="E9" s="133" t="s">
        <v>300</v>
      </c>
      <c r="F9" s="203"/>
      <c r="G9" s="132">
        <v>4</v>
      </c>
      <c r="H9" s="133" t="s">
        <v>301</v>
      </c>
      <c r="I9" s="133" t="s">
        <v>289</v>
      </c>
      <c r="J9" s="137">
        <v>31809</v>
      </c>
      <c r="K9" s="137">
        <v>33413</v>
      </c>
      <c r="L9" s="133">
        <f t="shared" si="0"/>
        <v>53.47</v>
      </c>
      <c r="M9" s="201">
        <v>0</v>
      </c>
      <c r="N9" s="201">
        <v>70</v>
      </c>
      <c r="O9" s="161" t="s">
        <v>291</v>
      </c>
    </row>
    <row r="10" spans="1:15" ht="66.75" customHeight="1">
      <c r="A10" s="160" t="s">
        <v>302</v>
      </c>
      <c r="B10" s="161" t="s">
        <v>275</v>
      </c>
      <c r="C10" s="204" t="s">
        <v>286</v>
      </c>
      <c r="D10" s="204">
        <v>96</v>
      </c>
      <c r="E10" s="133"/>
      <c r="F10" s="202"/>
      <c r="G10" s="132">
        <v>5</v>
      </c>
      <c r="H10" s="133" t="s">
        <v>303</v>
      </c>
      <c r="I10" s="133" t="s">
        <v>304</v>
      </c>
      <c r="J10" s="137">
        <v>31128</v>
      </c>
      <c r="K10" s="137">
        <v>31829</v>
      </c>
      <c r="L10" s="133">
        <f t="shared" si="0"/>
        <v>23.37</v>
      </c>
      <c r="M10" s="201">
        <v>0</v>
      </c>
      <c r="N10" s="201">
        <v>71</v>
      </c>
      <c r="O10" s="161" t="s">
        <v>291</v>
      </c>
    </row>
    <row r="11" spans="1:15" ht="26.25" customHeight="1">
      <c r="A11" s="160" t="s">
        <v>276</v>
      </c>
      <c r="B11" s="205">
        <v>1</v>
      </c>
      <c r="C11" s="204" t="s">
        <v>286</v>
      </c>
      <c r="D11" s="204">
        <v>96</v>
      </c>
      <c r="E11" s="205"/>
      <c r="F11" s="202"/>
      <c r="G11" s="206"/>
      <c r="H11" s="207"/>
      <c r="I11" s="208"/>
      <c r="J11" s="208"/>
      <c r="K11" s="209" t="s">
        <v>279</v>
      </c>
      <c r="L11" s="210">
        <f>SUMPRODUCT(L6:L10,M6:M10)</f>
        <v>100.1</v>
      </c>
      <c r="M11" s="211"/>
      <c r="N11" s="177"/>
      <c r="O11" s="177"/>
    </row>
    <row r="12" spans="1:15" ht="26.25" customHeight="1">
      <c r="A12" s="160" t="s">
        <v>278</v>
      </c>
      <c r="B12" s="212" t="s">
        <v>171</v>
      </c>
      <c r="C12" s="204" t="s">
        <v>286</v>
      </c>
      <c r="D12" s="133">
        <v>26</v>
      </c>
      <c r="E12" s="213">
        <v>30302</v>
      </c>
      <c r="F12" s="214"/>
      <c r="G12" s="177"/>
      <c r="H12" s="207"/>
      <c r="I12" s="208"/>
      <c r="J12" s="208"/>
      <c r="K12" s="208"/>
      <c r="L12" s="215"/>
      <c r="M12" s="211"/>
      <c r="N12" s="177"/>
      <c r="O12" s="177"/>
    </row>
    <row r="13" spans="1:15" ht="109.5" customHeight="1">
      <c r="A13" s="181" t="s">
        <v>280</v>
      </c>
      <c r="B13" s="169" t="s">
        <v>281</v>
      </c>
      <c r="C13" s="165" t="s">
        <v>286</v>
      </c>
      <c r="D13" s="133"/>
      <c r="E13" s="132"/>
      <c r="F13" s="214"/>
      <c r="G13" s="177"/>
      <c r="H13" s="216"/>
      <c r="I13" s="177"/>
      <c r="J13" s="177"/>
      <c r="K13" s="177"/>
      <c r="L13" s="186"/>
      <c r="M13" s="211"/>
      <c r="N13" s="177"/>
      <c r="O13" s="177"/>
    </row>
    <row r="14" spans="1:15" ht="12.75">
      <c r="A14" s="160" t="s">
        <v>305</v>
      </c>
      <c r="B14" s="183">
        <v>7</v>
      </c>
      <c r="C14" s="133">
        <f>+IF(E14&gt;=B14,1,0)</f>
        <v>1</v>
      </c>
      <c r="D14" s="133"/>
      <c r="E14" s="167">
        <f>+E15/12</f>
        <v>8.341666666666667</v>
      </c>
      <c r="F14" s="177"/>
      <c r="G14" s="177"/>
      <c r="H14" s="216"/>
      <c r="I14" s="177"/>
      <c r="J14" s="177"/>
      <c r="K14" s="177"/>
      <c r="L14" s="217"/>
      <c r="M14" s="211"/>
      <c r="N14" s="177"/>
      <c r="O14" s="177"/>
    </row>
    <row r="15" spans="1:15" ht="39.75" customHeight="1">
      <c r="A15" s="160" t="s">
        <v>306</v>
      </c>
      <c r="B15" s="183">
        <f>+B14*12</f>
        <v>84</v>
      </c>
      <c r="C15" s="133">
        <f>+IF(E15&gt;=B15,1,0)</f>
        <v>1</v>
      </c>
      <c r="D15" s="133"/>
      <c r="E15" s="183">
        <f>+L11</f>
        <v>100.1</v>
      </c>
      <c r="F15" s="177"/>
      <c r="G15" s="177"/>
      <c r="H15" s="216"/>
      <c r="I15" s="177"/>
      <c r="J15" s="177"/>
      <c r="K15" s="177"/>
      <c r="L15" s="217"/>
      <c r="M15" s="211"/>
      <c r="N15" s="177"/>
      <c r="O15" s="177"/>
    </row>
    <row r="16" spans="1:15" ht="12.75">
      <c r="A16" s="218"/>
      <c r="B16" s="219"/>
      <c r="C16" s="219"/>
      <c r="D16" s="219"/>
      <c r="E16" s="220"/>
      <c r="F16" s="221"/>
      <c r="G16" s="195"/>
      <c r="H16" s="197"/>
      <c r="I16" s="195"/>
      <c r="J16" s="195"/>
      <c r="K16" s="195"/>
      <c r="L16" s="222"/>
      <c r="M16" s="198"/>
      <c r="N16" s="195"/>
      <c r="O16" s="195"/>
    </row>
    <row r="17" spans="1:15" ht="12.75">
      <c r="A17" s="218"/>
      <c r="B17" s="219"/>
      <c r="C17" s="219"/>
      <c r="D17" s="219"/>
      <c r="E17" s="220"/>
      <c r="F17" s="195"/>
      <c r="G17" s="195"/>
      <c r="H17" s="197"/>
      <c r="I17" s="195"/>
      <c r="J17" s="195"/>
      <c r="K17" s="195"/>
      <c r="L17" s="195"/>
      <c r="M17" s="198"/>
      <c r="N17" s="195"/>
      <c r="O17" s="195"/>
    </row>
    <row r="18" spans="1:15" ht="12.75">
      <c r="A18" s="219"/>
      <c r="B18" s="219"/>
      <c r="C18" s="219"/>
      <c r="D18" s="219"/>
      <c r="E18" s="220"/>
      <c r="F18" s="195"/>
      <c r="G18" s="195"/>
      <c r="H18" s="197"/>
      <c r="I18" s="195"/>
      <c r="J18" s="195"/>
      <c r="K18" s="195"/>
      <c r="L18" s="195"/>
      <c r="M18" s="198"/>
      <c r="N18" s="195"/>
      <c r="O18" s="195"/>
    </row>
    <row r="19" spans="1:15" ht="12.75">
      <c r="A19" s="219"/>
      <c r="B19" s="219"/>
      <c r="C19" s="219"/>
      <c r="D19" s="219"/>
      <c r="E19" s="220"/>
      <c r="F19" s="195"/>
      <c r="G19" s="195"/>
      <c r="H19" s="197"/>
      <c r="I19" s="195"/>
      <c r="J19" s="195"/>
      <c r="K19" s="195"/>
      <c r="L19" s="195"/>
      <c r="M19" s="198"/>
      <c r="N19" s="195"/>
      <c r="O19" s="195"/>
    </row>
    <row r="20" spans="1:15" ht="12.75">
      <c r="A20" s="219"/>
      <c r="B20" s="219"/>
      <c r="C20" s="219"/>
      <c r="D20" s="219"/>
      <c r="E20" s="220"/>
      <c r="F20" s="195"/>
      <c r="G20" s="195"/>
      <c r="H20" s="197"/>
      <c r="I20" s="195"/>
      <c r="J20" s="195"/>
      <c r="K20" s="195"/>
      <c r="L20" s="195"/>
      <c r="M20" s="198"/>
      <c r="N20" s="195"/>
      <c r="O20" s="195"/>
    </row>
    <row r="21" spans="1:6" ht="12.75">
      <c r="A21" s="195"/>
      <c r="B21" s="195"/>
      <c r="C21" s="195"/>
      <c r="D21" s="195"/>
      <c r="E21" s="196"/>
      <c r="F21" s="195"/>
    </row>
    <row r="22" spans="1:6" ht="12.75">
      <c r="A22" s="195"/>
      <c r="B22" s="195"/>
      <c r="C22" s="195"/>
      <c r="D22" s="195"/>
      <c r="E22" s="196"/>
      <c r="F22" s="195"/>
    </row>
  </sheetData>
  <sheetProtection selectLockedCells="1" selectUnlockedCells="1"/>
  <mergeCells count="4">
    <mergeCell ref="A2:O2"/>
    <mergeCell ref="A3:O3"/>
    <mergeCell ref="A4:E4"/>
    <mergeCell ref="G4:O4"/>
  </mergeCells>
  <printOptions/>
  <pageMargins left="0.7083333333333334" right="0.7083333333333334" top="0.7479166666666667" bottom="0.7479166666666667" header="0.5118055555555555" footer="0.5118055555555555"/>
  <pageSetup fitToHeight="1" fitToWidth="1" horizontalDpi="300" verticalDpi="300" orientation="landscape"/>
</worksheet>
</file>

<file path=xl/worksheets/sheet11.xml><?xml version="1.0" encoding="utf-8"?>
<worksheet xmlns="http://schemas.openxmlformats.org/spreadsheetml/2006/main" xmlns:r="http://schemas.openxmlformats.org/officeDocument/2006/relationships">
  <sheetPr>
    <pageSetUpPr fitToPage="1"/>
  </sheetPr>
  <dimension ref="A2:O20"/>
  <sheetViews>
    <sheetView zoomScale="80" zoomScaleNormal="80" workbookViewId="0" topLeftCell="C9">
      <selection activeCell="A2" sqref="A2"/>
    </sheetView>
  </sheetViews>
  <sheetFormatPr defaultColWidth="11.421875" defaultRowHeight="12.75"/>
  <cols>
    <col min="1" max="1" width="21.57421875" style="67" customWidth="1"/>
    <col min="2" max="2" width="61.00390625" style="67" customWidth="1"/>
    <col min="3" max="3" width="8.421875" style="67" customWidth="1"/>
    <col min="4" max="4" width="6.28125" style="67" customWidth="1"/>
    <col min="5" max="5" width="38.57421875" style="67" customWidth="1"/>
    <col min="6" max="6" width="8.7109375" style="67" customWidth="1"/>
    <col min="7" max="7" width="10.28125" style="67" customWidth="1"/>
    <col min="8" max="8" width="23.140625" style="67" customWidth="1"/>
    <col min="9" max="9" width="39.57421875" style="67" customWidth="1"/>
    <col min="10" max="10" width="10.7109375" style="67" customWidth="1"/>
    <col min="11" max="11" width="11.28125" style="67" customWidth="1"/>
    <col min="12" max="12" width="6.7109375" style="67" customWidth="1"/>
    <col min="13" max="13" width="18.421875" style="67" customWidth="1"/>
    <col min="14" max="14" width="10.7109375" style="67" customWidth="1"/>
    <col min="15" max="15" width="34.28125" style="67" customWidth="1"/>
    <col min="16" max="245" width="10.7109375" style="67" customWidth="1"/>
    <col min="246" max="246" width="21.421875" style="67" customWidth="1"/>
    <col min="247" max="247" width="21.57421875" style="67" customWidth="1"/>
    <col min="248" max="248" width="61.00390625" style="67" customWidth="1"/>
    <col min="249" max="249" width="8.421875" style="67" customWidth="1"/>
    <col min="250" max="250" width="6.28125" style="67" customWidth="1"/>
    <col min="251" max="251" width="10.7109375" style="67" customWidth="1"/>
    <col min="252" max="252" width="25.421875" style="67" customWidth="1"/>
    <col min="253" max="253" width="27.140625" style="67" customWidth="1"/>
    <col min="254" max="254" width="10.7109375" style="67" customWidth="1"/>
    <col min="255" max="255" width="4.7109375" style="67" customWidth="1"/>
    <col min="256" max="16384" width="23.00390625" style="67" customWidth="1"/>
  </cols>
  <sheetData>
    <row r="2" spans="1:15" ht="21" customHeight="1">
      <c r="A2" s="150" t="s">
        <v>307</v>
      </c>
      <c r="B2" s="150"/>
      <c r="C2" s="150"/>
      <c r="D2" s="150"/>
      <c r="E2" s="150"/>
      <c r="F2" s="150"/>
      <c r="G2" s="150"/>
      <c r="H2" s="150"/>
      <c r="I2" s="150"/>
      <c r="J2" s="150"/>
      <c r="K2" s="150"/>
      <c r="L2" s="150"/>
      <c r="M2" s="150"/>
      <c r="N2" s="150"/>
      <c r="O2" s="150"/>
    </row>
    <row r="3" spans="1:15" ht="21" customHeight="1">
      <c r="A3" s="150" t="s">
        <v>308</v>
      </c>
      <c r="B3" s="150"/>
      <c r="C3" s="150"/>
      <c r="D3" s="150"/>
      <c r="E3" s="150"/>
      <c r="F3" s="150"/>
      <c r="G3" s="150"/>
      <c r="H3" s="150"/>
      <c r="I3" s="150"/>
      <c r="J3" s="150"/>
      <c r="K3" s="150"/>
      <c r="L3" s="150"/>
      <c r="M3" s="150"/>
      <c r="N3" s="150"/>
      <c r="O3" s="150"/>
    </row>
    <row r="4" spans="1:15" ht="26.25" customHeight="1">
      <c r="A4" s="150" t="s">
        <v>252</v>
      </c>
      <c r="B4" s="150"/>
      <c r="C4" s="150"/>
      <c r="D4" s="150"/>
      <c r="E4" s="150"/>
      <c r="G4" s="150" t="s">
        <v>253</v>
      </c>
      <c r="H4" s="150"/>
      <c r="I4" s="150"/>
      <c r="J4" s="150"/>
      <c r="K4" s="150"/>
      <c r="L4" s="150"/>
      <c r="M4" s="150"/>
      <c r="N4" s="150"/>
      <c r="O4" s="150"/>
    </row>
    <row r="5" spans="1:15" ht="29.25" customHeight="1">
      <c r="A5" s="223" t="s">
        <v>207</v>
      </c>
      <c r="B5" s="223" t="s">
        <v>125</v>
      </c>
      <c r="C5" s="223" t="s">
        <v>9</v>
      </c>
      <c r="D5" s="223" t="s">
        <v>89</v>
      </c>
      <c r="E5" s="224" t="s">
        <v>5</v>
      </c>
      <c r="G5" s="156" t="s">
        <v>207</v>
      </c>
      <c r="H5" s="157" t="s">
        <v>254</v>
      </c>
      <c r="I5" s="158" t="s">
        <v>170</v>
      </c>
      <c r="J5" s="158" t="s">
        <v>255</v>
      </c>
      <c r="K5" s="158" t="s">
        <v>256</v>
      </c>
      <c r="L5" s="158" t="s">
        <v>257</v>
      </c>
      <c r="M5" s="159" t="s">
        <v>9</v>
      </c>
      <c r="N5" s="159" t="s">
        <v>89</v>
      </c>
      <c r="O5" s="159" t="s">
        <v>178</v>
      </c>
    </row>
    <row r="6" spans="1:15" ht="49.5" customHeight="1">
      <c r="A6" s="160" t="s">
        <v>258</v>
      </c>
      <c r="B6" s="169" t="s">
        <v>171</v>
      </c>
      <c r="C6" s="133" t="s">
        <v>286</v>
      </c>
      <c r="D6" s="133">
        <v>92</v>
      </c>
      <c r="E6" s="133" t="s">
        <v>309</v>
      </c>
      <c r="F6" s="177"/>
      <c r="G6" s="132">
        <v>1</v>
      </c>
      <c r="H6" s="133" t="s">
        <v>310</v>
      </c>
      <c r="I6" s="133" t="s">
        <v>311</v>
      </c>
      <c r="J6" s="137">
        <v>37830</v>
      </c>
      <c r="K6" s="137">
        <v>40939</v>
      </c>
      <c r="L6" s="133">
        <f>+ROUND((K6-J6)/30,2)</f>
        <v>103.63</v>
      </c>
      <c r="M6" s="201">
        <v>1</v>
      </c>
      <c r="N6" s="201">
        <v>54</v>
      </c>
      <c r="O6" s="161"/>
    </row>
    <row r="7" spans="1:15" ht="49.5" customHeight="1">
      <c r="A7" s="160" t="s">
        <v>312</v>
      </c>
      <c r="B7" s="169" t="s">
        <v>313</v>
      </c>
      <c r="C7" s="133" t="s">
        <v>286</v>
      </c>
      <c r="D7" s="133">
        <v>20</v>
      </c>
      <c r="E7" s="133" t="s">
        <v>314</v>
      </c>
      <c r="F7" s="177"/>
      <c r="G7" s="132">
        <v>2</v>
      </c>
      <c r="H7" s="133" t="s">
        <v>272</v>
      </c>
      <c r="I7" s="133" t="s">
        <v>315</v>
      </c>
      <c r="J7" s="137">
        <v>35230</v>
      </c>
      <c r="K7" s="137">
        <v>37827</v>
      </c>
      <c r="L7" s="133">
        <f>+ROUND((K7-J7)/30,2)</f>
        <v>86.57</v>
      </c>
      <c r="M7" s="201">
        <v>1</v>
      </c>
      <c r="N7" s="201">
        <v>55</v>
      </c>
      <c r="O7" s="161"/>
    </row>
    <row r="8" spans="1:15" ht="12.75">
      <c r="A8" s="160" t="s">
        <v>264</v>
      </c>
      <c r="B8" s="169" t="s">
        <v>265</v>
      </c>
      <c r="C8" s="133" t="s">
        <v>286</v>
      </c>
      <c r="D8" s="133">
        <v>93</v>
      </c>
      <c r="E8" s="133" t="s">
        <v>316</v>
      </c>
      <c r="F8" s="177"/>
      <c r="G8" s="132">
        <v>3</v>
      </c>
      <c r="H8" s="133" t="s">
        <v>317</v>
      </c>
      <c r="I8" s="133" t="s">
        <v>318</v>
      </c>
      <c r="J8" s="137">
        <v>33652</v>
      </c>
      <c r="K8" s="137">
        <v>35229</v>
      </c>
      <c r="L8" s="133">
        <f>+ROUND((K8-J8)/30,2)</f>
        <v>52.57</v>
      </c>
      <c r="M8" s="201">
        <v>0</v>
      </c>
      <c r="N8" s="201" t="s">
        <v>319</v>
      </c>
      <c r="O8" s="161" t="s">
        <v>291</v>
      </c>
    </row>
    <row r="9" spans="1:15" ht="12.75">
      <c r="A9" s="160" t="s">
        <v>268</v>
      </c>
      <c r="B9" s="225" t="s">
        <v>320</v>
      </c>
      <c r="C9" s="165" t="s">
        <v>286</v>
      </c>
      <c r="D9" s="133" t="s">
        <v>321</v>
      </c>
      <c r="E9" s="133" t="s">
        <v>300</v>
      </c>
      <c r="F9" s="177"/>
      <c r="G9" s="177"/>
      <c r="H9" s="177"/>
      <c r="I9" s="177"/>
      <c r="J9" s="177"/>
      <c r="K9" s="226" t="s">
        <v>279</v>
      </c>
      <c r="L9" s="227">
        <f>SUMPRODUCT(L6:L8,M6:M8)</f>
        <v>190.2</v>
      </c>
      <c r="M9" s="177"/>
      <c r="N9" s="177"/>
      <c r="O9" s="177"/>
    </row>
    <row r="10" spans="1:15" ht="23.25" customHeight="1">
      <c r="A10" s="160" t="s">
        <v>274</v>
      </c>
      <c r="B10" s="161" t="s">
        <v>275</v>
      </c>
      <c r="C10" s="204" t="s">
        <v>103</v>
      </c>
      <c r="D10" s="228">
        <v>91</v>
      </c>
      <c r="E10" s="229"/>
      <c r="F10" s="177"/>
      <c r="G10" s="177"/>
      <c r="H10" s="177"/>
      <c r="I10" s="177"/>
      <c r="J10" s="177"/>
      <c r="K10" s="177"/>
      <c r="L10" s="215"/>
      <c r="M10" s="177"/>
      <c r="N10" s="177"/>
      <c r="O10" s="177"/>
    </row>
    <row r="11" spans="1:15" ht="12.75">
      <c r="A11" s="160" t="s">
        <v>276</v>
      </c>
      <c r="B11" s="205">
        <v>1</v>
      </c>
      <c r="C11" s="204" t="s">
        <v>103</v>
      </c>
      <c r="D11" s="228">
        <v>91</v>
      </c>
      <c r="E11" s="230"/>
      <c r="F11" s="177"/>
      <c r="G11" s="217"/>
      <c r="H11" s="217"/>
      <c r="I11" s="217"/>
      <c r="J11" s="177"/>
      <c r="K11" s="177"/>
      <c r="L11" s="186"/>
      <c r="M11" s="177"/>
      <c r="N11" s="177"/>
      <c r="O11" s="177"/>
    </row>
    <row r="12" spans="1:15" ht="29.25" customHeight="1">
      <c r="A12" s="160" t="s">
        <v>278</v>
      </c>
      <c r="B12" s="177" t="s">
        <v>171</v>
      </c>
      <c r="C12" s="204" t="s">
        <v>103</v>
      </c>
      <c r="D12" s="228"/>
      <c r="E12" s="231">
        <v>32381</v>
      </c>
      <c r="F12" s="177"/>
      <c r="G12" s="177"/>
      <c r="H12" s="177"/>
      <c r="I12" s="177"/>
      <c r="J12" s="177"/>
      <c r="K12" s="177"/>
      <c r="L12" s="217"/>
      <c r="M12" s="177"/>
      <c r="N12" s="177"/>
      <c r="O12" s="177"/>
    </row>
    <row r="13" spans="1:15" ht="81" customHeight="1">
      <c r="A13" s="181" t="s">
        <v>280</v>
      </c>
      <c r="B13" s="169" t="s">
        <v>281</v>
      </c>
      <c r="C13" s="228" t="s">
        <v>103</v>
      </c>
      <c r="D13" s="228"/>
      <c r="E13" s="228"/>
      <c r="F13" s="177"/>
      <c r="G13" s="177"/>
      <c r="H13" s="177"/>
      <c r="I13" s="177"/>
      <c r="J13" s="177"/>
      <c r="K13" s="177"/>
      <c r="L13" s="217"/>
      <c r="M13" s="177"/>
      <c r="N13" s="177"/>
      <c r="O13" s="177"/>
    </row>
    <row r="14" spans="1:15" ht="38.25" customHeight="1">
      <c r="A14" s="160" t="s">
        <v>305</v>
      </c>
      <c r="B14" s="183">
        <v>7</v>
      </c>
      <c r="C14" s="133">
        <f>+IF(E14&gt;=B14,1,0)</f>
        <v>1</v>
      </c>
      <c r="D14" s="133"/>
      <c r="E14" s="133">
        <f>+E15/12</f>
        <v>15.85</v>
      </c>
      <c r="F14" s="177"/>
      <c r="G14" s="177"/>
      <c r="H14" s="177"/>
      <c r="I14" s="177"/>
      <c r="J14" s="177"/>
      <c r="K14" s="177"/>
      <c r="L14" s="217"/>
      <c r="M14" s="177"/>
      <c r="N14" s="177"/>
      <c r="O14" s="177"/>
    </row>
    <row r="15" spans="1:15" ht="57.75" customHeight="1">
      <c r="A15" s="160" t="s">
        <v>306</v>
      </c>
      <c r="B15" s="183">
        <f>+B14*12</f>
        <v>84</v>
      </c>
      <c r="C15" s="133">
        <f>+IF(E15&gt;=B15,1,0)</f>
        <v>1</v>
      </c>
      <c r="D15" s="133">
        <f>+D14</f>
        <v>0</v>
      </c>
      <c r="E15" s="183">
        <f>+L9</f>
        <v>190.2</v>
      </c>
      <c r="F15" s="177"/>
      <c r="G15" s="177"/>
      <c r="H15" s="177"/>
      <c r="I15" s="177"/>
      <c r="J15" s="177"/>
      <c r="K15" s="177"/>
      <c r="L15" s="177"/>
      <c r="M15" s="177"/>
      <c r="N15" s="177"/>
      <c r="O15" s="177"/>
    </row>
    <row r="16" spans="1:5" ht="139.5" customHeight="1">
      <c r="A16" s="122"/>
      <c r="B16" s="219"/>
      <c r="C16" s="219"/>
      <c r="D16" s="232"/>
      <c r="E16" s="233"/>
    </row>
    <row r="17" spans="1:5" ht="164.25" customHeight="1">
      <c r="A17" s="122"/>
      <c r="B17" s="219"/>
      <c r="C17" s="219"/>
      <c r="D17" s="232"/>
      <c r="E17" s="234"/>
    </row>
    <row r="20" ht="12.75">
      <c r="F20" s="235"/>
    </row>
    <row r="21" s="149" customFormat="1" ht="12.75"/>
    <row r="22" s="149" customFormat="1" ht="12.75"/>
    <row r="23" s="149" customFormat="1" ht="12.75"/>
    <row r="25" s="149" customFormat="1" ht="12.75"/>
    <row r="26" s="149" customFormat="1" ht="12.75"/>
    <row r="27" s="149" customFormat="1" ht="12.75"/>
  </sheetData>
  <sheetProtection selectLockedCells="1" selectUnlockedCells="1"/>
  <mergeCells count="5">
    <mergeCell ref="A2:O2"/>
    <mergeCell ref="A3:O3"/>
    <mergeCell ref="A4:E4"/>
    <mergeCell ref="G4:O4"/>
    <mergeCell ref="A16:A17"/>
  </mergeCells>
  <printOptions/>
  <pageMargins left="0.7083333333333334" right="0.7083333333333334" top="0.7479166666666667" bottom="0.7479166666666667" header="0.5118055555555555" footer="0.5118055555555555"/>
  <pageSetup fitToHeight="1" fitToWidth="1" horizontalDpi="300" verticalDpi="300" orientation="landscape"/>
</worksheet>
</file>

<file path=xl/worksheets/sheet12.xml><?xml version="1.0" encoding="utf-8"?>
<worksheet xmlns="http://schemas.openxmlformats.org/spreadsheetml/2006/main" xmlns:r="http://schemas.openxmlformats.org/officeDocument/2006/relationships">
  <sheetPr>
    <pageSetUpPr fitToPage="1"/>
  </sheetPr>
  <dimension ref="A2:O25"/>
  <sheetViews>
    <sheetView workbookViewId="0" topLeftCell="C8">
      <selection activeCell="A2" sqref="A2"/>
    </sheetView>
  </sheetViews>
  <sheetFormatPr defaultColWidth="11.421875" defaultRowHeight="12.75"/>
  <cols>
    <col min="1" max="1" width="21.57421875" style="67" customWidth="1"/>
    <col min="2" max="2" width="61.00390625" style="67" customWidth="1"/>
    <col min="3" max="3" width="8.421875" style="67" customWidth="1"/>
    <col min="4" max="4" width="6.28125" style="67" customWidth="1"/>
    <col min="5" max="5" width="27.28125" style="67" customWidth="1"/>
    <col min="6" max="6" width="5.57421875" style="67" customWidth="1"/>
    <col min="7" max="7" width="10.7109375" style="67" customWidth="1"/>
    <col min="8" max="8" width="18.8515625" style="67" customWidth="1"/>
    <col min="9" max="9" width="23.140625" style="67" customWidth="1"/>
    <col min="10" max="10" width="11.28125" style="67" customWidth="1"/>
    <col min="11" max="11" width="10.421875" style="67" customWidth="1"/>
    <col min="12" max="12" width="8.28125" style="67" customWidth="1"/>
    <col min="13" max="14" width="10.7109375" style="67" customWidth="1"/>
    <col min="15" max="15" width="23.00390625" style="67" customWidth="1"/>
    <col min="16" max="229" width="10.7109375" style="67" customWidth="1"/>
    <col min="230" max="230" width="21.421875" style="67" customWidth="1"/>
    <col min="231" max="231" width="21.57421875" style="67" customWidth="1"/>
    <col min="232" max="232" width="61.00390625" style="67" customWidth="1"/>
    <col min="233" max="233" width="8.421875" style="67" customWidth="1"/>
    <col min="234" max="234" width="6.28125" style="67" customWidth="1"/>
    <col min="235" max="235" width="10.7109375" style="67" customWidth="1"/>
    <col min="236" max="236" width="16.421875" style="67" customWidth="1"/>
    <col min="237" max="237" width="0" style="67" hidden="1" customWidth="1"/>
    <col min="238" max="238" width="16.7109375" style="67" customWidth="1"/>
    <col min="239" max="239" width="10.7109375" style="67" customWidth="1"/>
    <col min="240" max="240" width="21.57421875" style="67" customWidth="1"/>
    <col min="241" max="241" width="16.421875" style="67" customWidth="1"/>
    <col min="242" max="242" width="45.140625" style="67" customWidth="1"/>
    <col min="243" max="245" width="10.7109375" style="67" customWidth="1"/>
    <col min="246" max="246" width="7.57421875" style="67" customWidth="1"/>
    <col min="247" max="247" width="6.7109375" style="67" customWidth="1"/>
    <col min="248" max="248" width="5.00390625" style="67" customWidth="1"/>
    <col min="249" max="249" width="6.421875" style="67" customWidth="1"/>
    <col min="250" max="250" width="10.7109375" style="67" customWidth="1"/>
    <col min="251" max="251" width="18.00390625" style="67" customWidth="1"/>
    <col min="252" max="252" width="18.7109375" style="67" customWidth="1"/>
    <col min="253" max="16384" width="10.7109375" style="67" customWidth="1"/>
  </cols>
  <sheetData>
    <row r="2" spans="1:15" ht="21" customHeight="1">
      <c r="A2" s="150" t="s">
        <v>322</v>
      </c>
      <c r="B2" s="150"/>
      <c r="C2" s="150"/>
      <c r="D2" s="150"/>
      <c r="E2" s="150"/>
      <c r="F2" s="150"/>
      <c r="G2" s="150"/>
      <c r="H2" s="150"/>
      <c r="I2" s="150"/>
      <c r="J2" s="150"/>
      <c r="K2" s="150"/>
      <c r="L2" s="150"/>
      <c r="M2" s="150"/>
      <c r="N2" s="150"/>
      <c r="O2" s="150"/>
    </row>
    <row r="3" spans="1:15" ht="21" customHeight="1">
      <c r="A3" s="150" t="s">
        <v>323</v>
      </c>
      <c r="B3" s="150"/>
      <c r="C3" s="150"/>
      <c r="D3" s="150"/>
      <c r="E3" s="150"/>
      <c r="F3" s="150"/>
      <c r="G3" s="150"/>
      <c r="H3" s="150"/>
      <c r="I3" s="150"/>
      <c r="J3" s="150"/>
      <c r="K3" s="150"/>
      <c r="L3" s="150"/>
      <c r="M3" s="150"/>
      <c r="N3" s="150"/>
      <c r="O3" s="150"/>
    </row>
    <row r="4" spans="1:15" ht="22.5" customHeight="1">
      <c r="A4" s="150" t="s">
        <v>252</v>
      </c>
      <c r="B4" s="150"/>
      <c r="C4" s="150"/>
      <c r="D4" s="150"/>
      <c r="E4" s="150"/>
      <c r="F4" s="236"/>
      <c r="G4" s="150" t="s">
        <v>253</v>
      </c>
      <c r="H4" s="150"/>
      <c r="I4" s="150"/>
      <c r="J4" s="150"/>
      <c r="K4" s="150"/>
      <c r="L4" s="150"/>
      <c r="M4" s="150"/>
      <c r="N4" s="150"/>
      <c r="O4" s="150"/>
    </row>
    <row r="5" spans="1:15" ht="15" customHeight="1">
      <c r="A5" s="223" t="s">
        <v>207</v>
      </c>
      <c r="B5" s="223" t="s">
        <v>125</v>
      </c>
      <c r="C5" s="223" t="s">
        <v>9</v>
      </c>
      <c r="D5" s="223" t="s">
        <v>89</v>
      </c>
      <c r="E5" s="224" t="s">
        <v>5</v>
      </c>
      <c r="F5" s="145"/>
      <c r="G5" s="237" t="s">
        <v>207</v>
      </c>
      <c r="H5" s="238" t="s">
        <v>254</v>
      </c>
      <c r="I5" s="239" t="s">
        <v>170</v>
      </c>
      <c r="J5" s="239" t="s">
        <v>255</v>
      </c>
      <c r="K5" s="239" t="s">
        <v>256</v>
      </c>
      <c r="L5" s="239" t="s">
        <v>257</v>
      </c>
      <c r="M5" s="238" t="s">
        <v>9</v>
      </c>
      <c r="N5" s="238" t="s">
        <v>89</v>
      </c>
      <c r="O5" s="238" t="s">
        <v>178</v>
      </c>
    </row>
    <row r="6" spans="1:15" ht="25.5" customHeight="1">
      <c r="A6" s="160" t="s">
        <v>324</v>
      </c>
      <c r="B6" s="169"/>
      <c r="C6" s="133" t="s">
        <v>286</v>
      </c>
      <c r="D6" s="133">
        <v>101</v>
      </c>
      <c r="E6" s="133" t="s">
        <v>325</v>
      </c>
      <c r="F6" s="202"/>
      <c r="G6" s="132">
        <v>1</v>
      </c>
      <c r="H6" s="133" t="s">
        <v>326</v>
      </c>
      <c r="I6" s="133" t="s">
        <v>327</v>
      </c>
      <c r="J6" s="137">
        <v>40910</v>
      </c>
      <c r="K6" s="137">
        <v>41205</v>
      </c>
      <c r="L6" s="133">
        <f>+(K6-J6)/30</f>
        <v>9.833333333333334</v>
      </c>
      <c r="M6" s="201">
        <v>0</v>
      </c>
      <c r="N6" s="201">
        <v>76</v>
      </c>
      <c r="O6" s="161" t="s">
        <v>291</v>
      </c>
    </row>
    <row r="7" spans="1:15" ht="25.5" customHeight="1">
      <c r="A7" s="160" t="s">
        <v>261</v>
      </c>
      <c r="B7" s="169" t="s">
        <v>328</v>
      </c>
      <c r="C7" s="133" t="s">
        <v>286</v>
      </c>
      <c r="D7" s="133">
        <v>102</v>
      </c>
      <c r="E7" s="133" t="s">
        <v>329</v>
      </c>
      <c r="F7" s="240"/>
      <c r="G7" s="132">
        <v>2</v>
      </c>
      <c r="H7" s="133" t="s">
        <v>330</v>
      </c>
      <c r="I7" s="133" t="s">
        <v>331</v>
      </c>
      <c r="J7" s="137">
        <v>40501</v>
      </c>
      <c r="K7" s="137">
        <v>40724</v>
      </c>
      <c r="L7" s="133">
        <f aca="true" t="shared" si="0" ref="L7:L15">+(K7-J7)/30</f>
        <v>7.433333333333334</v>
      </c>
      <c r="M7" s="201">
        <v>1</v>
      </c>
      <c r="N7" s="201">
        <v>77</v>
      </c>
      <c r="O7" s="161"/>
    </row>
    <row r="8" spans="1:15" ht="12.75">
      <c r="A8" s="160" t="s">
        <v>264</v>
      </c>
      <c r="B8" s="169" t="s">
        <v>265</v>
      </c>
      <c r="C8" s="133" t="s">
        <v>286</v>
      </c>
      <c r="D8" s="133">
        <v>102</v>
      </c>
      <c r="E8" s="133">
        <v>12477</v>
      </c>
      <c r="F8" s="240"/>
      <c r="G8" s="132">
        <v>3</v>
      </c>
      <c r="H8" s="133" t="s">
        <v>332</v>
      </c>
      <c r="I8" s="133" t="s">
        <v>333</v>
      </c>
      <c r="J8" s="137">
        <v>40182</v>
      </c>
      <c r="K8" s="137">
        <v>40451</v>
      </c>
      <c r="L8" s="133">
        <f t="shared" si="0"/>
        <v>8.966666666666667</v>
      </c>
      <c r="M8" s="201">
        <v>1</v>
      </c>
      <c r="N8" s="201">
        <v>79</v>
      </c>
      <c r="O8" s="161"/>
    </row>
    <row r="9" spans="1:15" ht="12.75">
      <c r="A9" s="160" t="s">
        <v>268</v>
      </c>
      <c r="B9" s="169" t="s">
        <v>334</v>
      </c>
      <c r="C9" s="165" t="s">
        <v>286</v>
      </c>
      <c r="D9" s="133" t="s">
        <v>335</v>
      </c>
      <c r="E9" s="133" t="s">
        <v>336</v>
      </c>
      <c r="F9" s="240"/>
      <c r="G9" s="132">
        <v>4</v>
      </c>
      <c r="H9" s="133" t="s">
        <v>337</v>
      </c>
      <c r="I9" s="133" t="s">
        <v>331</v>
      </c>
      <c r="J9" s="137">
        <v>39588</v>
      </c>
      <c r="K9" s="137">
        <v>40066</v>
      </c>
      <c r="L9" s="133">
        <f t="shared" si="0"/>
        <v>15.933333333333334</v>
      </c>
      <c r="M9" s="201">
        <v>1</v>
      </c>
      <c r="N9" s="201">
        <v>80</v>
      </c>
      <c r="O9" s="161"/>
    </row>
    <row r="10" spans="1:15" ht="12.75">
      <c r="A10" s="160" t="s">
        <v>274</v>
      </c>
      <c r="B10" s="161" t="s">
        <v>275</v>
      </c>
      <c r="C10" s="204" t="s">
        <v>286</v>
      </c>
      <c r="D10" s="228">
        <v>100</v>
      </c>
      <c r="E10" s="133"/>
      <c r="F10" s="240"/>
      <c r="G10" s="132">
        <v>5</v>
      </c>
      <c r="H10" s="133" t="s">
        <v>338</v>
      </c>
      <c r="I10" s="133" t="s">
        <v>339</v>
      </c>
      <c r="J10" s="137">
        <v>39111</v>
      </c>
      <c r="K10" s="137">
        <v>39568</v>
      </c>
      <c r="L10" s="133">
        <f t="shared" si="0"/>
        <v>15.233333333333333</v>
      </c>
      <c r="M10" s="201">
        <v>0</v>
      </c>
      <c r="N10" s="201">
        <v>81</v>
      </c>
      <c r="O10" s="161" t="s">
        <v>291</v>
      </c>
    </row>
    <row r="11" spans="1:15" ht="12.75">
      <c r="A11" s="160" t="s">
        <v>340</v>
      </c>
      <c r="B11" s="205"/>
      <c r="C11" s="204" t="s">
        <v>286</v>
      </c>
      <c r="D11" s="228">
        <v>100</v>
      </c>
      <c r="E11" s="205">
        <v>1</v>
      </c>
      <c r="F11" s="240"/>
      <c r="G11" s="132">
        <v>6</v>
      </c>
      <c r="H11" s="133" t="s">
        <v>341</v>
      </c>
      <c r="I11" s="133" t="s">
        <v>342</v>
      </c>
      <c r="J11" s="137">
        <v>39326</v>
      </c>
      <c r="K11" s="137">
        <v>39446</v>
      </c>
      <c r="L11" s="133">
        <f t="shared" si="0"/>
        <v>4</v>
      </c>
      <c r="M11" s="201">
        <v>0</v>
      </c>
      <c r="N11" s="201">
        <v>82</v>
      </c>
      <c r="O11" s="161" t="s">
        <v>343</v>
      </c>
    </row>
    <row r="12" spans="1:15" ht="12.75">
      <c r="A12" s="160" t="s">
        <v>278</v>
      </c>
      <c r="B12" s="177"/>
      <c r="C12" s="204" t="s">
        <v>286</v>
      </c>
      <c r="D12" s="228">
        <v>28</v>
      </c>
      <c r="E12" s="231">
        <v>33955</v>
      </c>
      <c r="F12" s="241"/>
      <c r="G12" s="132">
        <v>7</v>
      </c>
      <c r="H12" s="133" t="s">
        <v>341</v>
      </c>
      <c r="I12" s="133" t="s">
        <v>342</v>
      </c>
      <c r="J12" s="137">
        <v>38640</v>
      </c>
      <c r="K12" s="137">
        <v>38791</v>
      </c>
      <c r="L12" s="133">
        <f t="shared" si="0"/>
        <v>5.033333333333333</v>
      </c>
      <c r="M12" s="201">
        <v>0</v>
      </c>
      <c r="N12" s="201">
        <v>82</v>
      </c>
      <c r="O12" s="161" t="s">
        <v>291</v>
      </c>
    </row>
    <row r="13" spans="1:15" ht="12.75">
      <c r="A13" s="181" t="s">
        <v>280</v>
      </c>
      <c r="B13" s="169" t="s">
        <v>281</v>
      </c>
      <c r="C13" s="228" t="s">
        <v>286</v>
      </c>
      <c r="D13" s="228"/>
      <c r="E13" s="204"/>
      <c r="F13" s="214"/>
      <c r="G13" s="132">
        <v>8</v>
      </c>
      <c r="H13" s="133" t="s">
        <v>341</v>
      </c>
      <c r="I13" s="133" t="s">
        <v>342</v>
      </c>
      <c r="J13" s="137">
        <v>38322</v>
      </c>
      <c r="K13" s="137">
        <v>38502</v>
      </c>
      <c r="L13" s="133">
        <f t="shared" si="0"/>
        <v>6</v>
      </c>
      <c r="M13" s="201">
        <v>0</v>
      </c>
      <c r="N13" s="201">
        <v>82</v>
      </c>
      <c r="O13" s="161" t="s">
        <v>291</v>
      </c>
    </row>
    <row r="14" spans="1:15" ht="12.75">
      <c r="A14" s="160" t="s">
        <v>305</v>
      </c>
      <c r="B14" s="183">
        <v>7</v>
      </c>
      <c r="C14" s="133">
        <f>+IF(E14&gt;=B14,1,0)</f>
        <v>1</v>
      </c>
      <c r="D14" s="133"/>
      <c r="E14" s="167">
        <f>+E15/12</f>
        <v>9.83611111111111</v>
      </c>
      <c r="F14" s="214"/>
      <c r="G14" s="132">
        <v>9</v>
      </c>
      <c r="H14" s="133" t="s">
        <v>341</v>
      </c>
      <c r="I14" s="133" t="s">
        <v>342</v>
      </c>
      <c r="J14" s="137">
        <v>37834</v>
      </c>
      <c r="K14" s="137">
        <v>38045</v>
      </c>
      <c r="L14" s="133">
        <f t="shared" si="0"/>
        <v>7.033333333333333</v>
      </c>
      <c r="M14" s="201">
        <v>0</v>
      </c>
      <c r="N14" s="201">
        <v>82</v>
      </c>
      <c r="O14" s="161" t="s">
        <v>291</v>
      </c>
    </row>
    <row r="15" spans="1:15" ht="39.75" customHeight="1">
      <c r="A15" s="160" t="s">
        <v>306</v>
      </c>
      <c r="B15" s="183">
        <f>+B14*12</f>
        <v>84</v>
      </c>
      <c r="C15" s="133">
        <f>+IF(E15&gt;=B15,1,0)</f>
        <v>1</v>
      </c>
      <c r="D15" s="133">
        <f>+D14</f>
        <v>0</v>
      </c>
      <c r="E15" s="183">
        <f>+L16</f>
        <v>118.03333333333333</v>
      </c>
      <c r="F15" s="177"/>
      <c r="G15" s="132">
        <v>12</v>
      </c>
      <c r="H15" s="133" t="s">
        <v>344</v>
      </c>
      <c r="I15" s="133" t="s">
        <v>345</v>
      </c>
      <c r="J15" s="137">
        <v>35200</v>
      </c>
      <c r="K15" s="137">
        <v>37771</v>
      </c>
      <c r="L15" s="133">
        <f t="shared" si="0"/>
        <v>85.7</v>
      </c>
      <c r="M15" s="201">
        <v>1</v>
      </c>
      <c r="N15" s="201">
        <v>83</v>
      </c>
      <c r="O15" s="161"/>
    </row>
    <row r="16" spans="7:13" ht="12.75">
      <c r="G16" s="189"/>
      <c r="H16" s="242"/>
      <c r="I16" s="243"/>
      <c r="J16" s="243"/>
      <c r="K16" s="244" t="s">
        <v>279</v>
      </c>
      <c r="L16" s="122">
        <f>+SUMPRODUCT(L6:L15,M6:M15)</f>
        <v>118.03333333333333</v>
      </c>
      <c r="M16" s="102"/>
    </row>
    <row r="17" spans="8:13" ht="39" customHeight="1">
      <c r="H17" s="242"/>
      <c r="I17" s="243"/>
      <c r="J17" s="243"/>
      <c r="K17" s="243"/>
      <c r="L17" s="190"/>
      <c r="M17" s="102"/>
    </row>
    <row r="18" spans="8:13" ht="12.75">
      <c r="H18" s="114"/>
      <c r="L18" s="245"/>
      <c r="M18" s="102"/>
    </row>
    <row r="19" spans="8:13" ht="12.75">
      <c r="H19" s="114"/>
      <c r="L19" s="246"/>
      <c r="M19" s="102"/>
    </row>
    <row r="20" spans="8:13" ht="12.75">
      <c r="H20" s="114"/>
      <c r="L20" s="246"/>
      <c r="M20" s="102"/>
    </row>
    <row r="21" spans="8:13" ht="12.75">
      <c r="H21" s="114"/>
      <c r="L21" s="246"/>
      <c r="M21" s="102"/>
    </row>
    <row r="22" spans="8:13" ht="12.75">
      <c r="H22" s="114"/>
      <c r="M22" s="102"/>
    </row>
    <row r="23" spans="8:13" ht="12.75">
      <c r="H23" s="114"/>
      <c r="M23" s="102"/>
    </row>
    <row r="24" spans="8:13" ht="12.75">
      <c r="H24" s="114"/>
      <c r="M24" s="102"/>
    </row>
    <row r="25" spans="8:13" ht="12.75">
      <c r="H25" s="114"/>
      <c r="M25" s="102"/>
    </row>
  </sheetData>
  <sheetProtection selectLockedCells="1" selectUnlockedCells="1"/>
  <mergeCells count="4">
    <mergeCell ref="A2:O2"/>
    <mergeCell ref="A3:O3"/>
    <mergeCell ref="A4:E4"/>
    <mergeCell ref="G4:O4"/>
  </mergeCells>
  <printOptions/>
  <pageMargins left="0.7083333333333334" right="0.7083333333333334" top="0.7479166666666667" bottom="0.7479166666666667" header="0.5118055555555555" footer="0.5118055555555555"/>
  <pageSetup fitToHeight="1" fitToWidth="1" horizontalDpi="300" verticalDpi="300" orientation="landscape"/>
</worksheet>
</file>

<file path=xl/worksheets/sheet2.xml><?xml version="1.0" encoding="utf-8"?>
<worksheet xmlns="http://schemas.openxmlformats.org/spreadsheetml/2006/main" xmlns:r="http://schemas.openxmlformats.org/officeDocument/2006/relationships">
  <sheetPr>
    <pageSetUpPr fitToPage="1"/>
  </sheetPr>
  <dimension ref="A1:D80"/>
  <sheetViews>
    <sheetView workbookViewId="0" topLeftCell="A18">
      <pane xSplit="1" topLeftCell="B18" activePane="topRight" state="frozen"/>
      <selection pane="topLeft" activeCell="A18" sqref="A18"/>
      <selection pane="topRight" activeCell="A1" sqref="A1"/>
    </sheetView>
  </sheetViews>
  <sheetFormatPr defaultColWidth="11.421875" defaultRowHeight="12.75"/>
  <cols>
    <col min="1" max="1" width="61.28125" style="15" customWidth="1"/>
    <col min="2" max="2" width="54.57421875" style="16" customWidth="1"/>
    <col min="3" max="3" width="18.28125" style="16" customWidth="1"/>
    <col min="4" max="16384" width="11.421875" style="15" customWidth="1"/>
  </cols>
  <sheetData>
    <row r="1" ht="12.75">
      <c r="A1" s="15" t="s">
        <v>85</v>
      </c>
    </row>
    <row r="2" ht="12.75">
      <c r="A2" s="15" t="s">
        <v>86</v>
      </c>
    </row>
    <row r="3" spans="2:4" ht="12.75">
      <c r="B3" s="16" t="s">
        <v>87</v>
      </c>
      <c r="D3" s="15" t="s">
        <v>87</v>
      </c>
    </row>
    <row r="5" spans="1:4" ht="12.75">
      <c r="A5" s="17" t="s">
        <v>88</v>
      </c>
      <c r="B5" s="18"/>
      <c r="C5" s="19" t="s">
        <v>89</v>
      </c>
      <c r="D5" s="20" t="s">
        <v>90</v>
      </c>
    </row>
    <row r="6" spans="1:4" ht="12.75">
      <c r="A6" s="21" t="s">
        <v>91</v>
      </c>
      <c r="B6" s="22" t="s">
        <v>92</v>
      </c>
      <c r="C6" s="23"/>
      <c r="D6" s="23">
        <v>25766</v>
      </c>
    </row>
    <row r="7" spans="1:4" ht="12.75">
      <c r="A7" s="21" t="s">
        <v>93</v>
      </c>
      <c r="B7" s="24" t="s">
        <v>94</v>
      </c>
      <c r="C7" s="25"/>
      <c r="D7" s="25" t="s">
        <v>95</v>
      </c>
    </row>
    <row r="8" spans="1:4" ht="12.75">
      <c r="A8" s="26" t="s">
        <v>96</v>
      </c>
      <c r="B8" s="27" t="s">
        <v>97</v>
      </c>
      <c r="C8" s="25">
        <v>241</v>
      </c>
      <c r="D8" s="25" t="s">
        <v>95</v>
      </c>
    </row>
    <row r="9" spans="1:4" ht="12.75">
      <c r="A9" s="28" t="s">
        <v>98</v>
      </c>
      <c r="B9" s="25" t="s">
        <v>99</v>
      </c>
      <c r="C9" s="25">
        <v>241</v>
      </c>
      <c r="D9" s="25" t="s">
        <v>95</v>
      </c>
    </row>
    <row r="10" spans="1:4" ht="12.75">
      <c r="A10" s="28"/>
      <c r="B10" s="25" t="s">
        <v>100</v>
      </c>
      <c r="C10" s="25">
        <v>241</v>
      </c>
      <c r="D10" s="25" t="s">
        <v>95</v>
      </c>
    </row>
    <row r="11" spans="1:4" s="29" customFormat="1" ht="12.75">
      <c r="A11" s="28"/>
      <c r="B11" s="25"/>
      <c r="C11" s="25"/>
      <c r="D11" s="25"/>
    </row>
    <row r="12" spans="1:4" s="29" customFormat="1" ht="12.75">
      <c r="A12" s="28" t="s">
        <v>101</v>
      </c>
      <c r="B12" s="25"/>
      <c r="C12" s="25"/>
      <c r="D12" s="25"/>
    </row>
    <row r="13" spans="1:4" s="29" customFormat="1" ht="12.75">
      <c r="A13" s="30" t="s">
        <v>102</v>
      </c>
      <c r="B13" s="25" t="s">
        <v>103</v>
      </c>
      <c r="C13" s="24" t="s">
        <v>104</v>
      </c>
      <c r="D13" s="25" t="s">
        <v>95</v>
      </c>
    </row>
    <row r="14" spans="1:4" s="29" customFormat="1" ht="12.75">
      <c r="A14" s="31" t="s">
        <v>105</v>
      </c>
      <c r="B14" s="25" t="s">
        <v>103</v>
      </c>
      <c r="C14" s="25">
        <v>242</v>
      </c>
      <c r="D14" s="25" t="s">
        <v>95</v>
      </c>
    </row>
    <row r="15" spans="1:4" s="32" customFormat="1" ht="12.75">
      <c r="A15" s="31" t="s">
        <v>106</v>
      </c>
      <c r="B15" s="25" t="s">
        <v>103</v>
      </c>
      <c r="C15" s="25">
        <v>242</v>
      </c>
      <c r="D15" s="25" t="s">
        <v>95</v>
      </c>
    </row>
    <row r="16" spans="1:4" s="29" customFormat="1" ht="12.75">
      <c r="A16" s="31" t="s">
        <v>107</v>
      </c>
      <c r="B16" s="25" t="s">
        <v>103</v>
      </c>
      <c r="C16" s="25">
        <v>242</v>
      </c>
      <c r="D16" s="25" t="s">
        <v>95</v>
      </c>
    </row>
    <row r="17" spans="1:4" s="29" customFormat="1" ht="12.75">
      <c r="A17" s="33" t="s">
        <v>108</v>
      </c>
      <c r="B17" s="25" t="s">
        <v>109</v>
      </c>
      <c r="C17" s="24" t="s">
        <v>110</v>
      </c>
      <c r="D17" s="25" t="s">
        <v>95</v>
      </c>
    </row>
    <row r="18" spans="1:4" s="29" customFormat="1" ht="12.75">
      <c r="A18" s="34" t="s">
        <v>111</v>
      </c>
      <c r="B18" s="25" t="s">
        <v>109</v>
      </c>
      <c r="C18" s="24" t="s">
        <v>110</v>
      </c>
      <c r="D18" s="25" t="s">
        <v>95</v>
      </c>
    </row>
    <row r="19" spans="1:4" s="29" customFormat="1" ht="95.25" customHeight="1">
      <c r="A19" s="35" t="s">
        <v>112</v>
      </c>
      <c r="B19" s="36">
        <v>1677654980</v>
      </c>
      <c r="C19" s="25">
        <v>241</v>
      </c>
      <c r="D19" s="25" t="s">
        <v>95</v>
      </c>
    </row>
    <row r="20" spans="1:4" s="29" customFormat="1" ht="12.75">
      <c r="A20" s="28" t="s">
        <v>113</v>
      </c>
      <c r="B20" s="25"/>
      <c r="C20" s="25"/>
      <c r="D20" s="37"/>
    </row>
    <row r="21" spans="1:4" s="29" customFormat="1" ht="12.75">
      <c r="A21" s="38" t="s">
        <v>114</v>
      </c>
      <c r="B21" s="39">
        <v>41184</v>
      </c>
      <c r="C21" s="25">
        <v>241</v>
      </c>
      <c r="D21" s="25" t="s">
        <v>95</v>
      </c>
    </row>
    <row r="22" spans="1:4" s="29" customFormat="1" ht="12.75">
      <c r="A22" s="40" t="s">
        <v>115</v>
      </c>
      <c r="B22" s="39">
        <v>41328</v>
      </c>
      <c r="C22" s="25">
        <v>241</v>
      </c>
      <c r="D22" s="41" t="s">
        <v>95</v>
      </c>
    </row>
    <row r="23" spans="1:4" s="29" customFormat="1" ht="48.75" customHeight="1">
      <c r="A23" s="42" t="s">
        <v>116</v>
      </c>
      <c r="B23" s="43"/>
      <c r="C23" s="43"/>
      <c r="D23" s="44"/>
    </row>
    <row r="24" spans="1:4" s="29" customFormat="1" ht="12.75">
      <c r="A24" s="45" t="s">
        <v>117</v>
      </c>
      <c r="B24" s="43" t="s">
        <v>103</v>
      </c>
      <c r="C24" s="25" t="s">
        <v>118</v>
      </c>
      <c r="D24" s="25" t="s">
        <v>95</v>
      </c>
    </row>
    <row r="25" spans="1:4" s="29" customFormat="1" ht="12.75">
      <c r="A25" s="46" t="s">
        <v>119</v>
      </c>
      <c r="B25" s="43" t="s">
        <v>103</v>
      </c>
      <c r="C25" s="25" t="s">
        <v>120</v>
      </c>
      <c r="D25" s="25" t="s">
        <v>95</v>
      </c>
    </row>
    <row r="26" spans="1:4" s="48" customFormat="1" ht="12.75">
      <c r="A26" s="47" t="s">
        <v>121</v>
      </c>
      <c r="B26" s="25" t="s">
        <v>103</v>
      </c>
      <c r="C26" s="25">
        <v>246</v>
      </c>
      <c r="D26" s="25" t="s">
        <v>95</v>
      </c>
    </row>
    <row r="27" spans="1:4" s="48" customFormat="1" ht="12.75">
      <c r="A27" s="49" t="s">
        <v>122</v>
      </c>
      <c r="B27" s="50"/>
      <c r="C27" s="50"/>
      <c r="D27" s="51"/>
    </row>
    <row r="28" spans="1:4" s="48" customFormat="1" ht="12.75">
      <c r="A28" s="15"/>
      <c r="B28" s="16"/>
      <c r="C28" s="16"/>
      <c r="D28" s="15"/>
    </row>
    <row r="29" spans="1:4" s="48" customFormat="1" ht="12.75">
      <c r="A29" s="15"/>
      <c r="B29" s="16"/>
      <c r="C29" s="16"/>
      <c r="D29" s="52" t="s">
        <v>123</v>
      </c>
    </row>
    <row r="30" spans="1:4" s="29" customFormat="1" ht="12.75">
      <c r="A30" s="15"/>
      <c r="B30" s="16"/>
      <c r="C30" s="16"/>
      <c r="D30" s="15"/>
    </row>
    <row r="31" spans="1:4" s="29" customFormat="1" ht="12.75">
      <c r="A31" s="15"/>
      <c r="B31" s="16"/>
      <c r="C31" s="16"/>
      <c r="D31" s="15"/>
    </row>
    <row r="32" spans="1:4" s="29" customFormat="1" ht="12.75">
      <c r="A32" s="15"/>
      <c r="B32" s="16"/>
      <c r="C32" s="16"/>
      <c r="D32" s="15"/>
    </row>
    <row r="33" spans="1:4" s="53" customFormat="1" ht="12.75">
      <c r="A33" s="15"/>
      <c r="B33" s="16"/>
      <c r="C33" s="16"/>
      <c r="D33" s="15"/>
    </row>
    <row r="42" spans="1:4" s="29" customFormat="1" ht="12.75">
      <c r="A42" s="15"/>
      <c r="B42" s="16"/>
      <c r="C42" s="16"/>
      <c r="D42" s="15"/>
    </row>
    <row r="43" spans="1:4" s="29" customFormat="1" ht="95.25" customHeight="1">
      <c r="A43" s="15"/>
      <c r="B43" s="16"/>
      <c r="C43" s="16"/>
      <c r="D43" s="15"/>
    </row>
    <row r="44" spans="1:4" s="29" customFormat="1" ht="12.75">
      <c r="A44" s="15"/>
      <c r="B44" s="16"/>
      <c r="C44" s="16"/>
      <c r="D44" s="15"/>
    </row>
    <row r="45" spans="1:4" s="29" customFormat="1" ht="12.75">
      <c r="A45" s="15"/>
      <c r="B45" s="16"/>
      <c r="C45" s="16"/>
      <c r="D45" s="15"/>
    </row>
    <row r="46" spans="1:4" s="29" customFormat="1" ht="12.75">
      <c r="A46" s="15"/>
      <c r="B46" s="16"/>
      <c r="C46" s="16"/>
      <c r="D46" s="15"/>
    </row>
    <row r="47" spans="1:4" s="29" customFormat="1" ht="48.75" customHeight="1">
      <c r="A47" s="15"/>
      <c r="B47" s="16"/>
      <c r="C47" s="16"/>
      <c r="D47" s="15"/>
    </row>
    <row r="48" spans="1:4" s="29" customFormat="1" ht="12.75">
      <c r="A48" s="15"/>
      <c r="B48" s="16"/>
      <c r="C48" s="16"/>
      <c r="D48" s="15"/>
    </row>
    <row r="49" spans="1:4" s="29" customFormat="1" ht="12.75">
      <c r="A49" s="15"/>
      <c r="B49" s="16"/>
      <c r="C49" s="16"/>
      <c r="D49" s="15"/>
    </row>
    <row r="68" ht="69.75" customHeight="1"/>
    <row r="73" ht="63" customHeight="1"/>
    <row r="74" spans="1:4" s="32" customFormat="1" ht="12.75">
      <c r="A74" s="15"/>
      <c r="B74" s="16"/>
      <c r="C74" s="16"/>
      <c r="D74" s="15"/>
    </row>
    <row r="76" spans="1:4" s="48" customFormat="1" ht="12.75">
      <c r="A76" s="15"/>
      <c r="B76" s="16"/>
      <c r="C76" s="16"/>
      <c r="D76" s="15"/>
    </row>
    <row r="77" spans="1:4" s="54" customFormat="1" ht="12.75">
      <c r="A77" s="15"/>
      <c r="B77" s="16"/>
      <c r="C77" s="16"/>
      <c r="D77" s="15"/>
    </row>
    <row r="78" spans="1:4" s="29" customFormat="1" ht="12.75">
      <c r="A78" s="15"/>
      <c r="B78" s="16"/>
      <c r="C78" s="16"/>
      <c r="D78" s="15"/>
    </row>
    <row r="79" spans="1:4" s="29" customFormat="1" ht="12.75">
      <c r="A79" s="15"/>
      <c r="B79" s="16"/>
      <c r="C79" s="16"/>
      <c r="D79" s="15"/>
    </row>
    <row r="80" spans="1:4" s="29" customFormat="1" ht="12.75">
      <c r="A80" s="15"/>
      <c r="B80" s="16"/>
      <c r="C80" s="16"/>
      <c r="D80" s="15"/>
    </row>
  </sheetData>
  <sheetProtection selectLockedCells="1" selectUnlockedCells="1"/>
  <printOptions/>
  <pageMargins left="0.7479166666666667" right="0.7479166666666667" top="0.9840277777777777" bottom="0.9840277777777777" header="0.5118055555555555" footer="0.511805555555555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F13"/>
  <sheetViews>
    <sheetView zoomScale="80" zoomScaleNormal="80" workbookViewId="0" topLeftCell="A1">
      <pane xSplit="1" ySplit="2" topLeftCell="B10"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32.421875" style="55" customWidth="1"/>
    <col min="2" max="2" width="31.7109375" style="56" customWidth="1"/>
    <col min="3" max="4" width="16.421875" style="56" customWidth="1"/>
    <col min="5" max="5" width="16.7109375" style="56" customWidth="1"/>
    <col min="6" max="6" width="63.140625" style="56" customWidth="1"/>
    <col min="7" max="16384" width="11.421875" style="57" customWidth="1"/>
  </cols>
  <sheetData>
    <row r="1" spans="1:6" ht="49.5" customHeight="1">
      <c r="A1" s="58" t="s">
        <v>124</v>
      </c>
      <c r="B1" s="58"/>
      <c r="C1" s="58"/>
      <c r="D1" s="58"/>
      <c r="E1" s="58"/>
      <c r="F1" s="58"/>
    </row>
    <row r="2" spans="1:6" ht="12.75">
      <c r="A2" s="59" t="s">
        <v>125</v>
      </c>
      <c r="B2" s="60" t="s">
        <v>126</v>
      </c>
      <c r="C2" s="60" t="s">
        <v>127</v>
      </c>
      <c r="D2" s="60" t="s">
        <v>89</v>
      </c>
      <c r="E2" s="60" t="s">
        <v>128</v>
      </c>
      <c r="F2" s="60" t="s">
        <v>5</v>
      </c>
    </row>
    <row r="3" spans="1:6" ht="12.75">
      <c r="A3" s="61" t="s">
        <v>129</v>
      </c>
      <c r="B3" s="62" t="s">
        <v>130</v>
      </c>
      <c r="C3" s="62" t="s">
        <v>33</v>
      </c>
      <c r="D3" s="62">
        <v>6</v>
      </c>
      <c r="E3" s="62" t="s">
        <v>9</v>
      </c>
      <c r="F3" s="62" t="s">
        <v>131</v>
      </c>
    </row>
    <row r="4" spans="1:6" ht="81" customHeight="1">
      <c r="A4" s="61" t="s">
        <v>132</v>
      </c>
      <c r="B4" s="62" t="s">
        <v>133</v>
      </c>
      <c r="C4" s="62" t="s">
        <v>33</v>
      </c>
      <c r="D4" s="62">
        <v>160</v>
      </c>
      <c r="E4" s="62" t="s">
        <v>9</v>
      </c>
      <c r="F4" s="62" t="s">
        <v>131</v>
      </c>
    </row>
    <row r="5" spans="1:6" ht="147.75" customHeight="1">
      <c r="A5" s="63" t="s">
        <v>134</v>
      </c>
      <c r="B5" s="62" t="s">
        <v>130</v>
      </c>
      <c r="C5" s="62" t="s">
        <v>33</v>
      </c>
      <c r="D5" s="62">
        <v>143</v>
      </c>
      <c r="E5" s="62" t="s">
        <v>9</v>
      </c>
      <c r="F5" s="62" t="s">
        <v>131</v>
      </c>
    </row>
    <row r="6" spans="1:6" ht="12.75">
      <c r="A6" s="63" t="s">
        <v>135</v>
      </c>
      <c r="B6" s="62" t="s">
        <v>130</v>
      </c>
      <c r="C6" s="62" t="s">
        <v>33</v>
      </c>
      <c r="D6" s="62" t="s">
        <v>136</v>
      </c>
      <c r="E6" s="62" t="s">
        <v>137</v>
      </c>
      <c r="F6" s="64" t="s">
        <v>138</v>
      </c>
    </row>
    <row r="7" spans="1:6" ht="12.75">
      <c r="A7" s="63" t="s">
        <v>139</v>
      </c>
      <c r="B7" s="62" t="s">
        <v>130</v>
      </c>
      <c r="C7" s="65" t="s">
        <v>140</v>
      </c>
      <c r="D7" s="62" t="s">
        <v>136</v>
      </c>
      <c r="E7" s="62" t="s">
        <v>137</v>
      </c>
      <c r="F7" s="64" t="s">
        <v>138</v>
      </c>
    </row>
    <row r="8" spans="1:6" ht="12.75">
      <c r="A8" s="63" t="s">
        <v>141</v>
      </c>
      <c r="B8" s="62" t="s">
        <v>130</v>
      </c>
      <c r="C8" s="65" t="s">
        <v>140</v>
      </c>
      <c r="D8" s="62" t="s">
        <v>136</v>
      </c>
      <c r="E8" s="62" t="s">
        <v>137</v>
      </c>
      <c r="F8" s="64" t="s">
        <v>138</v>
      </c>
    </row>
    <row r="9" spans="1:6" ht="12.75">
      <c r="A9" s="63" t="s">
        <v>142</v>
      </c>
      <c r="B9" s="62" t="s">
        <v>130</v>
      </c>
      <c r="C9" s="65" t="s">
        <v>140</v>
      </c>
      <c r="D9" s="62" t="s">
        <v>136</v>
      </c>
      <c r="E9" s="62" t="s">
        <v>137</v>
      </c>
      <c r="F9" s="64" t="s">
        <v>138</v>
      </c>
    </row>
    <row r="10" spans="1:6" ht="12.75">
      <c r="A10" s="63" t="s">
        <v>143</v>
      </c>
      <c r="B10" s="62" t="s">
        <v>130</v>
      </c>
      <c r="C10" s="65" t="s">
        <v>140</v>
      </c>
      <c r="D10" s="62" t="s">
        <v>136</v>
      </c>
      <c r="E10" s="62" t="s">
        <v>137</v>
      </c>
      <c r="F10" s="64" t="s">
        <v>138</v>
      </c>
    </row>
    <row r="11" spans="1:6" ht="12.75">
      <c r="A11" s="63" t="s">
        <v>144</v>
      </c>
      <c r="B11" s="62" t="s">
        <v>130</v>
      </c>
      <c r="C11" s="65" t="s">
        <v>140</v>
      </c>
      <c r="D11" s="62" t="s">
        <v>136</v>
      </c>
      <c r="E11" s="62" t="s">
        <v>137</v>
      </c>
      <c r="F11" s="64" t="s">
        <v>138</v>
      </c>
    </row>
    <row r="12" spans="1:6" ht="12.75">
      <c r="A12" s="63" t="s">
        <v>145</v>
      </c>
      <c r="B12" s="62" t="s">
        <v>130</v>
      </c>
      <c r="C12" s="65" t="s">
        <v>33</v>
      </c>
      <c r="D12" s="62" t="s">
        <v>146</v>
      </c>
      <c r="E12" s="62" t="s">
        <v>9</v>
      </c>
      <c r="F12" s="62" t="s">
        <v>131</v>
      </c>
    </row>
    <row r="13" spans="1:6" ht="12.75">
      <c r="A13" s="63" t="s">
        <v>147</v>
      </c>
      <c r="B13" s="62" t="s">
        <v>130</v>
      </c>
      <c r="C13" s="66"/>
      <c r="D13" s="62"/>
      <c r="E13" s="62" t="s">
        <v>137</v>
      </c>
      <c r="F13" s="64" t="s">
        <v>148</v>
      </c>
    </row>
  </sheetData>
  <sheetProtection selectLockedCells="1" selectUnlockedCells="1"/>
  <mergeCells count="1">
    <mergeCell ref="A1:F1"/>
  </mergeCells>
  <printOptions/>
  <pageMargins left="0.7083333333333334" right="0.7083333333333334" top="0.7479166666666667" bottom="0.7479166666666667" header="0.5118055555555555" footer="0.5118055555555555"/>
  <pageSetup fitToHeight="1" fitToWidth="1" horizontalDpi="300" verticalDpi="3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B9:G32"/>
  <sheetViews>
    <sheetView tabSelected="1" zoomScale="90" zoomScaleNormal="90" workbookViewId="0" topLeftCell="A1">
      <selection activeCell="A4" sqref="A4"/>
    </sheetView>
  </sheetViews>
  <sheetFormatPr defaultColWidth="11.421875" defaultRowHeight="12.75"/>
  <cols>
    <col min="1" max="1" width="10.7109375" style="67" customWidth="1"/>
    <col min="2" max="2" width="50.7109375" style="67" customWidth="1"/>
    <col min="3" max="3" width="35.57421875" style="67" customWidth="1"/>
    <col min="4" max="4" width="10.7109375" style="67" customWidth="1"/>
    <col min="5" max="5" width="12.7109375" style="67" customWidth="1"/>
    <col min="6" max="6" width="12.00390625" style="67" customWidth="1"/>
    <col min="7" max="7" width="47.8515625" style="67" customWidth="1"/>
    <col min="8" max="16384" width="10.7109375" style="67" customWidth="1"/>
  </cols>
  <sheetData>
    <row r="3" ht="16.5" customHeight="1"/>
    <row r="9" spans="2:7" ht="12.75">
      <c r="B9" s="68" t="s">
        <v>149</v>
      </c>
      <c r="C9" s="68"/>
      <c r="D9" s="68"/>
      <c r="E9" s="68"/>
      <c r="F9" s="68"/>
      <c r="G9" s="68"/>
    </row>
    <row r="10" spans="2:7" ht="12.75">
      <c r="B10" s="68"/>
      <c r="C10" s="68"/>
      <c r="D10" s="68"/>
      <c r="E10" s="68"/>
      <c r="F10" s="68"/>
      <c r="G10" s="68"/>
    </row>
    <row r="11" spans="2:7" ht="12.75">
      <c r="B11" s="69" t="s">
        <v>150</v>
      </c>
      <c r="C11" s="70" t="s">
        <v>151</v>
      </c>
      <c r="D11" s="70"/>
      <c r="E11" s="70"/>
      <c r="F11" s="70"/>
      <c r="G11" s="70"/>
    </row>
    <row r="12" spans="2:7" ht="12.75">
      <c r="B12" s="69"/>
      <c r="C12" s="70"/>
      <c r="D12" s="70"/>
      <c r="E12" s="70"/>
      <c r="F12" s="70"/>
      <c r="G12" s="70"/>
    </row>
    <row r="13" spans="2:7" ht="18.75" customHeight="1">
      <c r="B13" s="71" t="s">
        <v>152</v>
      </c>
      <c r="C13" s="72" t="s">
        <v>153</v>
      </c>
      <c r="D13" s="72"/>
      <c r="E13" s="72"/>
      <c r="F13" s="72"/>
      <c r="G13" s="72"/>
    </row>
    <row r="14" spans="2:7" ht="18.75" customHeight="1">
      <c r="B14" s="71"/>
      <c r="C14" s="72" t="s">
        <v>154</v>
      </c>
      <c r="D14" s="72"/>
      <c r="E14" s="72"/>
      <c r="F14" s="72"/>
      <c r="G14" s="72"/>
    </row>
    <row r="15" spans="2:7" ht="18.75" customHeight="1">
      <c r="B15" s="68" t="s">
        <v>155</v>
      </c>
      <c r="C15" s="68"/>
      <c r="D15" s="68"/>
      <c r="E15" s="68"/>
      <c r="F15" s="68"/>
      <c r="G15" s="68"/>
    </row>
    <row r="16" spans="2:7" ht="18.75" customHeight="1">
      <c r="B16" s="68"/>
      <c r="C16" s="68"/>
      <c r="D16" s="68"/>
      <c r="E16" s="68"/>
      <c r="F16" s="68"/>
      <c r="G16" s="68"/>
    </row>
    <row r="17" spans="6:7" ht="12.75">
      <c r="F17" s="73">
        <f>+IF(AND($F$19,$F$20,$F$21,$F$22,$F$28),1,0)</f>
        <v>0</v>
      </c>
      <c r="G17" s="74" t="str">
        <f>+IF(F17=1,"HABILITADO"&amp;B34,"RECHAZADO"&amp;B34)</f>
        <v>RECHAZADO</v>
      </c>
    </row>
    <row r="18" spans="2:7" ht="12.75">
      <c r="B18" s="75" t="s">
        <v>156</v>
      </c>
      <c r="C18" s="76" t="s">
        <v>157</v>
      </c>
      <c r="D18" s="75" t="s">
        <v>158</v>
      </c>
      <c r="E18" s="76" t="s">
        <v>159</v>
      </c>
      <c r="F18" s="75" t="s">
        <v>9</v>
      </c>
      <c r="G18" s="76" t="s">
        <v>160</v>
      </c>
    </row>
    <row r="19" spans="2:7" ht="12.75">
      <c r="B19" s="77" t="s">
        <v>161</v>
      </c>
      <c r="C19" s="78" t="s">
        <v>153</v>
      </c>
      <c r="D19" s="79">
        <v>7421</v>
      </c>
      <c r="E19" s="80">
        <v>7421</v>
      </c>
      <c r="F19" s="79">
        <f>+IF(E19=D19,1,0)</f>
        <v>1</v>
      </c>
      <c r="G19" s="78" t="str">
        <f>+IF(F19=1,"HABILITADO","RECHAZADO")</f>
        <v>HABILITADO</v>
      </c>
    </row>
    <row r="20" spans="2:7" ht="12.75">
      <c r="B20" s="77" t="s">
        <v>162</v>
      </c>
      <c r="C20" s="78" t="s">
        <v>163</v>
      </c>
      <c r="D20" s="81">
        <v>84</v>
      </c>
      <c r="E20" s="80">
        <f>+'CAP ORG TEC'!G20</f>
        <v>769</v>
      </c>
      <c r="F20" s="79">
        <f>+IF(E20&gt;=D20,1,0)</f>
        <v>1</v>
      </c>
      <c r="G20" s="78" t="str">
        <f>+IF(F20=1,"HABILITADO","RECHAZADO")</f>
        <v>HABILITADO</v>
      </c>
    </row>
    <row r="21" spans="2:7" ht="12.75">
      <c r="B21" s="77" t="s">
        <v>164</v>
      </c>
      <c r="C21" s="78" t="s">
        <v>153</v>
      </c>
      <c r="D21" s="81">
        <v>5</v>
      </c>
      <c r="E21" s="82">
        <f>+'EXP PROB'!$E$20</f>
        <v>36.61666</v>
      </c>
      <c r="F21" s="79">
        <f>+IF(E21&gt;=D21,1,0)</f>
        <v>1</v>
      </c>
      <c r="G21" s="78" t="str">
        <f>+IF(F21=1,"HABILITADO","RECHAZADO")</f>
        <v>HABILITADO</v>
      </c>
    </row>
    <row r="22" spans="2:7" ht="12.75">
      <c r="B22" s="77" t="s">
        <v>165</v>
      </c>
      <c r="C22" s="83"/>
      <c r="D22" s="77"/>
      <c r="E22" s="77"/>
      <c r="F22" s="79">
        <f>+IF(AND(F23:F25),1,0)</f>
        <v>0</v>
      </c>
      <c r="G22" s="78" t="str">
        <f>+IF(F22=1,"HABILITADO","RECHAZADO")</f>
        <v>RECHAZADO</v>
      </c>
    </row>
    <row r="23" spans="2:7" ht="12.75">
      <c r="B23" s="84" t="s">
        <v>166</v>
      </c>
      <c r="C23" s="78"/>
      <c r="D23" s="85">
        <f>ROUND(0.5*(16776549795/566700),2)</f>
        <v>14801.97</v>
      </c>
      <c r="E23" s="86">
        <f>+'EXP ACREDITADA'!T32</f>
        <v>3298.5870996644658</v>
      </c>
      <c r="F23" s="79">
        <f>+IF(E23&gt;=D23,1,0)</f>
        <v>0</v>
      </c>
      <c r="G23" s="78"/>
    </row>
    <row r="24" spans="2:7" ht="12.75">
      <c r="B24" s="84" t="s">
        <v>167</v>
      </c>
      <c r="C24" s="78"/>
      <c r="D24" s="81">
        <v>1000</v>
      </c>
      <c r="E24" s="86">
        <f>+'EXP ACREDITADA'!L32</f>
        <v>3500</v>
      </c>
      <c r="F24" s="79">
        <f>+IF(E24&gt;=D24,1,0)</f>
        <v>1</v>
      </c>
      <c r="G24" s="78"/>
    </row>
    <row r="25" spans="2:7" ht="12.75">
      <c r="B25" s="84" t="s">
        <v>168</v>
      </c>
      <c r="C25" s="78"/>
      <c r="D25" s="81">
        <v>40</v>
      </c>
      <c r="E25" s="87">
        <f>+'EXP ACREDITADA'!M32</f>
        <v>44</v>
      </c>
      <c r="F25" s="79">
        <f>+IF(E25&gt;=D25,1,0)</f>
        <v>1</v>
      </c>
      <c r="G25" s="78"/>
    </row>
    <row r="26" spans="2:7" s="88" customFormat="1" ht="12.75">
      <c r="B26" s="89"/>
      <c r="C26" s="90"/>
      <c r="D26" s="91"/>
      <c r="E26" s="92"/>
      <c r="F26" s="73"/>
      <c r="G26" s="90"/>
    </row>
    <row r="27" spans="2:7" s="88" customFormat="1" ht="12.75">
      <c r="B27" s="68" t="s">
        <v>169</v>
      </c>
      <c r="C27" s="68"/>
      <c r="D27" s="68"/>
      <c r="E27" s="68"/>
      <c r="F27" s="68"/>
      <c r="G27" s="68"/>
    </row>
    <row r="28" spans="2:7" ht="12.75">
      <c r="B28" s="93" t="s">
        <v>170</v>
      </c>
      <c r="C28" s="83" t="s">
        <v>171</v>
      </c>
      <c r="D28" s="94" t="s">
        <v>172</v>
      </c>
      <c r="E28" s="94"/>
      <c r="F28" s="79">
        <f>+IF(AND(F29:F32),1,0)</f>
        <v>0</v>
      </c>
      <c r="G28" s="78" t="str">
        <f>+IF(F28=1,"CUMPLE","NO CUMPLE")</f>
        <v>NO CUMPLE</v>
      </c>
    </row>
    <row r="29" spans="2:7" ht="12.75">
      <c r="B29" s="84" t="s">
        <v>173</v>
      </c>
      <c r="C29" s="78"/>
      <c r="D29" s="81">
        <v>10</v>
      </c>
      <c r="E29" s="95">
        <f>+'DIR GENERAL'!E14</f>
        <v>5.325</v>
      </c>
      <c r="F29" s="79">
        <f>+IF(E29&gt;=D29,1,0)</f>
        <v>0</v>
      </c>
      <c r="G29" s="78" t="str">
        <f>+IF(F29=1,"CUMPLE","NO CUMPLE")</f>
        <v>NO CUMPLE</v>
      </c>
    </row>
    <row r="30" spans="2:7" ht="12.75">
      <c r="B30" s="84" t="s">
        <v>174</v>
      </c>
      <c r="C30" s="78"/>
      <c r="D30" s="81">
        <v>7</v>
      </c>
      <c r="E30" s="95">
        <f>+JURIDICO!E14</f>
        <v>8.341666666666667</v>
      </c>
      <c r="F30" s="79">
        <f>+IF(E30&gt;=D30,1,0)</f>
        <v>1</v>
      </c>
      <c r="G30" s="78" t="str">
        <f>+IF(F30=1,"CUMPLE","NO CUMPLE")</f>
        <v>CUMPLE</v>
      </c>
    </row>
    <row r="31" spans="2:7" ht="12.75">
      <c r="B31" s="84" t="s">
        <v>175</v>
      </c>
      <c r="C31" s="78"/>
      <c r="D31" s="81">
        <v>7</v>
      </c>
      <c r="E31" s="95">
        <f>+TECNICO!E14</f>
        <v>15.85</v>
      </c>
      <c r="F31" s="79">
        <f>+IF(E31&gt;=D31,1,0)</f>
        <v>1</v>
      </c>
      <c r="G31" s="78" t="str">
        <f>+IF(F31=1,"CUMPLE","NO CUMPLE")</f>
        <v>CUMPLE</v>
      </c>
    </row>
    <row r="32" spans="2:7" ht="12.75">
      <c r="B32" s="84" t="s">
        <v>176</v>
      </c>
      <c r="C32" s="78"/>
      <c r="D32" s="81">
        <v>7</v>
      </c>
      <c r="E32" s="95">
        <f>+ADMINISTRATIVO!E14</f>
        <v>9.83611111111111</v>
      </c>
      <c r="F32" s="79">
        <f>+IF(E32&gt;=D32,1,0)</f>
        <v>1</v>
      </c>
      <c r="G32" s="78" t="str">
        <f>+IF(F32=1,"CUMPLE","NO CUMPLE")</f>
        <v>CUMPLE</v>
      </c>
    </row>
  </sheetData>
  <sheetProtection selectLockedCells="1" selectUnlockedCells="1"/>
  <mergeCells count="9">
    <mergeCell ref="B9:G10"/>
    <mergeCell ref="B11:B12"/>
    <mergeCell ref="C11:G12"/>
    <mergeCell ref="B13:B14"/>
    <mergeCell ref="C13:G13"/>
    <mergeCell ref="C14:G14"/>
    <mergeCell ref="B15:G16"/>
    <mergeCell ref="B27:G27"/>
    <mergeCell ref="D28:E28"/>
  </mergeCells>
  <printOptions/>
  <pageMargins left="0.7083333333333334" right="0.7083333333333334" top="0.7479166666666667" bottom="0.7479166666666667" header="0.5118055555555555" footer="0.5118055555555555"/>
  <pageSetup fitToHeight="1" fitToWidth="1" horizontalDpi="300" verticalDpi="300" orientation="landscape"/>
  <drawing r:id="rId1"/>
</worksheet>
</file>

<file path=xl/worksheets/sheet5.xml><?xml version="1.0" encoding="utf-8"?>
<worksheet xmlns="http://schemas.openxmlformats.org/spreadsheetml/2006/main" xmlns:r="http://schemas.openxmlformats.org/officeDocument/2006/relationships">
  <sheetPr>
    <pageSetUpPr fitToPage="1"/>
  </sheetPr>
  <dimension ref="B9:G20"/>
  <sheetViews>
    <sheetView workbookViewId="0" topLeftCell="A16">
      <selection activeCell="B3" sqref="B3"/>
    </sheetView>
  </sheetViews>
  <sheetFormatPr defaultColWidth="11.421875" defaultRowHeight="12.75"/>
  <cols>
    <col min="1" max="1" width="10.7109375" style="67" customWidth="1"/>
    <col min="2" max="2" width="20.28125" style="67" customWidth="1"/>
    <col min="3" max="3" width="57.421875" style="67" customWidth="1"/>
    <col min="4" max="5" width="10.7109375" style="67" customWidth="1"/>
    <col min="6" max="6" width="36.28125" style="67" customWidth="1"/>
    <col min="7" max="16384" width="10.7109375" style="67" customWidth="1"/>
  </cols>
  <sheetData>
    <row r="3" ht="16.5" customHeight="1"/>
    <row r="9" spans="2:7" ht="15" customHeight="1">
      <c r="B9" s="96" t="s">
        <v>149</v>
      </c>
      <c r="C9" s="96"/>
      <c r="D9" s="96"/>
      <c r="E9" s="96"/>
      <c r="F9" s="96"/>
      <c r="G9" s="97"/>
    </row>
    <row r="10" spans="2:7" ht="15" customHeight="1">
      <c r="B10" s="96"/>
      <c r="C10" s="96"/>
      <c r="D10" s="96"/>
      <c r="E10" s="96"/>
      <c r="F10" s="96"/>
      <c r="G10" s="97"/>
    </row>
    <row r="11" spans="2:7" ht="15" customHeight="1">
      <c r="B11" s="96" t="s">
        <v>161</v>
      </c>
      <c r="C11" s="96"/>
      <c r="D11" s="96"/>
      <c r="E11" s="96"/>
      <c r="F11" s="96"/>
      <c r="G11" s="97"/>
    </row>
    <row r="12" spans="2:7" ht="15" customHeight="1">
      <c r="B12" s="96"/>
      <c r="C12" s="96"/>
      <c r="D12" s="96"/>
      <c r="E12" s="96"/>
      <c r="F12" s="96"/>
      <c r="G12" s="97"/>
    </row>
    <row r="13" spans="2:7" ht="12.75">
      <c r="B13" s="71" t="s">
        <v>150</v>
      </c>
      <c r="C13" s="98" t="s">
        <v>151</v>
      </c>
      <c r="D13" s="98"/>
      <c r="E13" s="98"/>
      <c r="F13" s="98"/>
      <c r="G13" s="99"/>
    </row>
    <row r="14" spans="2:7" ht="12.75">
      <c r="B14" s="71"/>
      <c r="C14" s="98"/>
      <c r="D14" s="98"/>
      <c r="E14" s="98"/>
      <c r="F14" s="98"/>
      <c r="G14" s="99"/>
    </row>
    <row r="15" spans="2:7" ht="18.75" customHeight="1">
      <c r="B15" s="71" t="s">
        <v>152</v>
      </c>
      <c r="C15" s="100" t="str">
        <f>+'EVAL TEC'!C13:G13</f>
        <v>PRICEWATERHOUSESCOOPERS AG LTDA</v>
      </c>
      <c r="D15" s="100"/>
      <c r="E15" s="100"/>
      <c r="F15" s="100"/>
      <c r="G15" s="99"/>
    </row>
    <row r="16" spans="2:7" ht="18.75" customHeight="1">
      <c r="B16" s="71"/>
      <c r="C16" s="100" t="str">
        <f>+'EVAL TEC'!C14:G14</f>
        <v>FUNDACAO CPqD - CENTRO DE PESQUISA E DESENVOLVIMENTO EM TELECOMUNICACOES</v>
      </c>
      <c r="D16" s="100"/>
      <c r="E16" s="100"/>
      <c r="F16" s="100"/>
      <c r="G16" s="99"/>
    </row>
    <row r="17" spans="2:7" ht="18.75" customHeight="1">
      <c r="B17" s="101"/>
      <c r="C17" s="102"/>
      <c r="D17" s="102"/>
      <c r="E17" s="102"/>
      <c r="F17" s="102"/>
      <c r="G17" s="102"/>
    </row>
    <row r="18" spans="2:6" ht="12.75">
      <c r="B18" s="103" t="s">
        <v>177</v>
      </c>
      <c r="C18" s="103"/>
      <c r="D18" s="103" t="s">
        <v>89</v>
      </c>
      <c r="E18" s="103" t="s">
        <v>9</v>
      </c>
      <c r="F18" s="103" t="s">
        <v>178</v>
      </c>
    </row>
    <row r="19" spans="2:6" ht="123" customHeight="1">
      <c r="B19" s="104" t="s">
        <v>179</v>
      </c>
      <c r="C19" s="104"/>
      <c r="D19" s="105" t="s">
        <v>180</v>
      </c>
      <c r="E19" s="106" t="s">
        <v>9</v>
      </c>
      <c r="F19" s="107" t="s">
        <v>181</v>
      </c>
    </row>
    <row r="20" spans="2:6" ht="198.75" customHeight="1">
      <c r="B20" s="108" t="s">
        <v>182</v>
      </c>
      <c r="C20" s="108"/>
      <c r="D20" s="109" t="s">
        <v>183</v>
      </c>
      <c r="E20" s="109" t="s">
        <v>9</v>
      </c>
      <c r="F20" s="110" t="s">
        <v>184</v>
      </c>
    </row>
  </sheetData>
  <sheetProtection selectLockedCells="1" selectUnlockedCells="1"/>
  <mergeCells count="10">
    <mergeCell ref="B9:F10"/>
    <mergeCell ref="B11:F12"/>
    <mergeCell ref="B13:B14"/>
    <mergeCell ref="C13:F14"/>
    <mergeCell ref="B15:B16"/>
    <mergeCell ref="C15:F15"/>
    <mergeCell ref="C16:F16"/>
    <mergeCell ref="B18:C18"/>
    <mergeCell ref="B19:C19"/>
    <mergeCell ref="B20:C20"/>
  </mergeCells>
  <printOptions/>
  <pageMargins left="0.7083333333333334" right="0.7083333333333334" top="0.7479166666666667" bottom="0.7479166666666667" header="0.5118055555555555" footer="0.5118055555555555"/>
  <pageSetup fitToHeight="1" fitToWidth="1" horizontalDpi="300" verticalDpi="300" orientation="landscape"/>
  <drawing r:id="rId1"/>
</worksheet>
</file>

<file path=xl/worksheets/sheet6.xml><?xml version="1.0" encoding="utf-8"?>
<worksheet xmlns="http://schemas.openxmlformats.org/spreadsheetml/2006/main" xmlns:r="http://schemas.openxmlformats.org/officeDocument/2006/relationships">
  <sheetPr>
    <pageSetUpPr fitToPage="1"/>
  </sheetPr>
  <dimension ref="B8:I23"/>
  <sheetViews>
    <sheetView zoomScale="80" zoomScaleNormal="80" workbookViewId="0" topLeftCell="A1">
      <selection activeCell="I22" sqref="I22"/>
    </sheetView>
  </sheetViews>
  <sheetFormatPr defaultColWidth="11.421875" defaultRowHeight="12.75"/>
  <cols>
    <col min="1" max="1" width="10.7109375" style="67" customWidth="1"/>
    <col min="2" max="2" width="25.140625" style="67" customWidth="1"/>
    <col min="3" max="3" width="57.421875" style="67" customWidth="1"/>
    <col min="4" max="4" width="29.140625" style="67" customWidth="1"/>
    <col min="5" max="5" width="16.7109375" style="67" customWidth="1"/>
    <col min="6" max="7" width="15.28125" style="67" customWidth="1"/>
    <col min="8" max="8" width="10.7109375" style="67" customWidth="1"/>
    <col min="9" max="9" width="36.28125" style="67" customWidth="1"/>
    <col min="10" max="10" width="23.140625" style="67" customWidth="1"/>
    <col min="11" max="16384" width="10.7109375" style="67" customWidth="1"/>
  </cols>
  <sheetData>
    <row r="3" ht="16.5" customHeight="1"/>
    <row r="8" ht="12.75">
      <c r="D8" s="67">
        <f>+'EVAL TEC'!C13:G13</f>
        <v>0</v>
      </c>
    </row>
    <row r="9" spans="2:9" ht="15" customHeight="1">
      <c r="B9" s="68" t="s">
        <v>149</v>
      </c>
      <c r="C9" s="68"/>
      <c r="D9" s="68"/>
      <c r="E9" s="68"/>
      <c r="F9" s="68"/>
      <c r="G9" s="68"/>
      <c r="H9" s="68"/>
      <c r="I9" s="68"/>
    </row>
    <row r="10" spans="2:9" ht="15" customHeight="1">
      <c r="B10" s="68"/>
      <c r="C10" s="68"/>
      <c r="D10" s="68"/>
      <c r="E10" s="68"/>
      <c r="F10" s="68"/>
      <c r="G10" s="68"/>
      <c r="H10" s="68"/>
      <c r="I10" s="68"/>
    </row>
    <row r="11" spans="2:9" ht="15" customHeight="1">
      <c r="B11" s="68" t="s">
        <v>162</v>
      </c>
      <c r="C11" s="68"/>
      <c r="D11" s="68"/>
      <c r="E11" s="68"/>
      <c r="F11" s="68"/>
      <c r="G11" s="68"/>
      <c r="H11" s="68"/>
      <c r="I11" s="68"/>
    </row>
    <row r="12" spans="2:9" ht="15" customHeight="1">
      <c r="B12" s="68"/>
      <c r="C12" s="68"/>
      <c r="D12" s="68"/>
      <c r="E12" s="68"/>
      <c r="F12" s="68"/>
      <c r="G12" s="68"/>
      <c r="H12" s="68"/>
      <c r="I12" s="68"/>
    </row>
    <row r="13" spans="2:9" ht="12.75">
      <c r="B13" s="69" t="s">
        <v>150</v>
      </c>
      <c r="C13" s="100" t="str">
        <f>+'RUP CIIU'!C13:F14</f>
        <v>UNION TEMPORAL INTERVENTORÍA FIBRA ÓPTICA NACIONAL</v>
      </c>
      <c r="D13" s="100"/>
      <c r="E13" s="100"/>
      <c r="F13" s="100"/>
      <c r="G13" s="100"/>
      <c r="H13" s="100"/>
      <c r="I13" s="100"/>
    </row>
    <row r="14" spans="2:9" ht="12.75">
      <c r="B14" s="69"/>
      <c r="C14" s="100"/>
      <c r="D14" s="100"/>
      <c r="E14" s="100"/>
      <c r="F14" s="100"/>
      <c r="G14" s="100"/>
      <c r="H14" s="100"/>
      <c r="I14" s="100"/>
    </row>
    <row r="15" spans="2:9" ht="18.75" customHeight="1">
      <c r="B15" s="71" t="s">
        <v>152</v>
      </c>
      <c r="C15" s="100" t="str">
        <f>+'EVAL TEC'!C13:G13</f>
        <v>PRICEWATERHOUSESCOOPERS AG LTDA</v>
      </c>
      <c r="D15" s="100"/>
      <c r="E15" s="100"/>
      <c r="F15" s="100"/>
      <c r="G15" s="100"/>
      <c r="H15" s="100"/>
      <c r="I15" s="100"/>
    </row>
    <row r="16" spans="2:9" ht="18.75" customHeight="1">
      <c r="B16" s="71"/>
      <c r="C16" s="100" t="str">
        <f>+'EVAL TEC'!C14:G14</f>
        <v>FUNDACAO CPqD - CENTRO DE PESQUISA E DESENVOLVIMENTO EM TELECOMUNICACOES</v>
      </c>
      <c r="D16" s="100"/>
      <c r="E16" s="100"/>
      <c r="F16" s="100"/>
      <c r="G16" s="100"/>
      <c r="H16" s="100"/>
      <c r="I16" s="100"/>
    </row>
    <row r="18" spans="2:3" ht="12.75">
      <c r="B18" s="67" t="s">
        <v>125</v>
      </c>
      <c r="C18" s="67">
        <v>84</v>
      </c>
    </row>
    <row r="19" spans="2:9" s="111" customFormat="1" ht="60" customHeight="1">
      <c r="B19" s="76" t="s">
        <v>185</v>
      </c>
      <c r="C19" s="76"/>
      <c r="D19" s="76" t="s">
        <v>186</v>
      </c>
      <c r="E19" s="76" t="s">
        <v>162</v>
      </c>
      <c r="F19" s="76" t="s">
        <v>89</v>
      </c>
      <c r="G19" s="76" t="s">
        <v>187</v>
      </c>
      <c r="H19" s="76" t="s">
        <v>9</v>
      </c>
      <c r="I19" s="76" t="s">
        <v>178</v>
      </c>
    </row>
    <row r="20" spans="2:9" ht="96.75" customHeight="1">
      <c r="B20" s="112" t="s">
        <v>188</v>
      </c>
      <c r="C20" s="112"/>
      <c r="D20" s="105" t="s">
        <v>189</v>
      </c>
      <c r="E20" s="106">
        <f>6+662+89</f>
        <v>757</v>
      </c>
      <c r="F20" s="106">
        <v>235</v>
      </c>
      <c r="G20" s="106">
        <f>+E20+E21</f>
        <v>769</v>
      </c>
      <c r="H20" s="113">
        <f>+IF(G20&gt;=$C$18,1,0)</f>
        <v>1</v>
      </c>
      <c r="I20" s="104" t="s">
        <v>190</v>
      </c>
    </row>
    <row r="21" spans="2:9" ht="96.75" customHeight="1">
      <c r="B21" s="112"/>
      <c r="C21" s="112"/>
      <c r="D21" s="105" t="s">
        <v>191</v>
      </c>
      <c r="E21" s="106">
        <f>1+11</f>
        <v>12</v>
      </c>
      <c r="F21" s="106">
        <v>237</v>
      </c>
      <c r="G21" s="106"/>
      <c r="H21" s="113"/>
      <c r="I21" s="104"/>
    </row>
    <row r="22" spans="2:9" ht="36" customHeight="1">
      <c r="B22" s="112" t="s">
        <v>192</v>
      </c>
      <c r="C22" s="112"/>
      <c r="D22" s="105" t="s">
        <v>189</v>
      </c>
      <c r="E22" s="106" t="s">
        <v>171</v>
      </c>
      <c r="F22" s="106">
        <v>143</v>
      </c>
      <c r="G22" s="106" t="s">
        <v>171</v>
      </c>
      <c r="H22" s="113">
        <v>1</v>
      </c>
      <c r="I22" s="104" t="s">
        <v>193</v>
      </c>
    </row>
    <row r="23" spans="2:9" ht="36" customHeight="1">
      <c r="B23" s="112"/>
      <c r="C23" s="112"/>
      <c r="D23" s="105" t="s">
        <v>191</v>
      </c>
      <c r="E23" s="106" t="s">
        <v>171</v>
      </c>
      <c r="F23" s="106">
        <v>143</v>
      </c>
      <c r="G23" s="106"/>
      <c r="H23" s="113"/>
      <c r="I23" s="104"/>
    </row>
  </sheetData>
  <sheetProtection selectLockedCells="1" selectUnlockedCells="1"/>
  <mergeCells count="16">
    <mergeCell ref="B9:I10"/>
    <mergeCell ref="B11:I12"/>
    <mergeCell ref="B13:B14"/>
    <mergeCell ref="C13:I14"/>
    <mergeCell ref="B15:B16"/>
    <mergeCell ref="C15:I15"/>
    <mergeCell ref="C16:I16"/>
    <mergeCell ref="B19:C19"/>
    <mergeCell ref="B20:C21"/>
    <mergeCell ref="G20:G21"/>
    <mergeCell ref="H20:H21"/>
    <mergeCell ref="I20:I21"/>
    <mergeCell ref="B22:C23"/>
    <mergeCell ref="G22:G23"/>
    <mergeCell ref="H22:H23"/>
    <mergeCell ref="I22:I23"/>
  </mergeCells>
  <printOptions/>
  <pageMargins left="0.7083333333333334" right="0.7083333333333334" top="0.7479166666666667" bottom="0.7479166666666667" header="0.5118055555555555" footer="0.5118055555555555"/>
  <pageSetup fitToHeight="1" fitToWidth="1" horizontalDpi="300" verticalDpi="300" orientation="landscape"/>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B9:G21"/>
  <sheetViews>
    <sheetView workbookViewId="0" topLeftCell="A1">
      <selection activeCell="G21" sqref="G21"/>
    </sheetView>
  </sheetViews>
  <sheetFormatPr defaultColWidth="11.421875" defaultRowHeight="12.75"/>
  <cols>
    <col min="1" max="1" width="10.7109375" style="67" customWidth="1"/>
    <col min="2" max="2" width="18.57421875" style="67" customWidth="1"/>
    <col min="3" max="3" width="57.421875" style="67" customWidth="1"/>
    <col min="4" max="4" width="10.7109375" style="67" customWidth="1"/>
    <col min="5" max="5" width="13.140625" style="67" customWidth="1"/>
    <col min="6" max="6" width="10.7109375" style="67" customWidth="1"/>
    <col min="7" max="7" width="36.28125" style="67" customWidth="1"/>
    <col min="8" max="8" width="23.140625" style="67" customWidth="1"/>
    <col min="9" max="16384" width="10.7109375" style="67" customWidth="1"/>
  </cols>
  <sheetData>
    <row r="3" ht="16.5" customHeight="1"/>
    <row r="9" spans="2:7" ht="15" customHeight="1">
      <c r="B9" s="96" t="s">
        <v>149</v>
      </c>
      <c r="C9" s="96"/>
      <c r="D9" s="96"/>
      <c r="E9" s="96"/>
      <c r="F9" s="96"/>
      <c r="G9" s="96"/>
    </row>
    <row r="10" spans="2:7" ht="15" customHeight="1">
      <c r="B10" s="96"/>
      <c r="C10" s="96"/>
      <c r="D10" s="96"/>
      <c r="E10" s="96"/>
      <c r="F10" s="96"/>
      <c r="G10" s="96"/>
    </row>
    <row r="11" spans="2:7" ht="15" customHeight="1">
      <c r="B11" s="96" t="s">
        <v>194</v>
      </c>
      <c r="C11" s="96"/>
      <c r="D11" s="96"/>
      <c r="E11" s="96"/>
      <c r="F11" s="96"/>
      <c r="G11" s="96"/>
    </row>
    <row r="12" spans="2:7" ht="15" customHeight="1">
      <c r="B12" s="96"/>
      <c r="C12" s="96"/>
      <c r="D12" s="96"/>
      <c r="E12" s="96"/>
      <c r="F12" s="96"/>
      <c r="G12" s="96"/>
    </row>
    <row r="13" spans="2:7" ht="12.75">
      <c r="B13" s="71" t="s">
        <v>150</v>
      </c>
      <c r="C13" s="100" t="str">
        <f>+'RUP CIIU'!C13:F14</f>
        <v>UNION TEMPORAL INTERVENTORÍA FIBRA ÓPTICA NACIONAL</v>
      </c>
      <c r="D13" s="100"/>
      <c r="E13" s="100"/>
      <c r="F13" s="100"/>
      <c r="G13" s="100"/>
    </row>
    <row r="14" spans="2:7" ht="12.75">
      <c r="B14" s="71"/>
      <c r="C14" s="100"/>
      <c r="D14" s="100"/>
      <c r="E14" s="100"/>
      <c r="F14" s="100"/>
      <c r="G14" s="100"/>
    </row>
    <row r="15" spans="2:7" ht="18.75" customHeight="1">
      <c r="B15" s="71" t="s">
        <v>152</v>
      </c>
      <c r="C15" s="100" t="str">
        <f>+'EVAL TEC'!C13:G13</f>
        <v>PRICEWATERHOUSESCOOPERS AG LTDA</v>
      </c>
      <c r="D15" s="100"/>
      <c r="E15" s="100"/>
      <c r="F15" s="100"/>
      <c r="G15" s="100"/>
    </row>
    <row r="16" spans="2:7" ht="18.75" customHeight="1">
      <c r="B16" s="71"/>
      <c r="C16" s="100" t="str">
        <f>+'EVAL TEC'!C14:G14</f>
        <v>FUNDACAO CPqD - CENTRO DE PESQUISA E DESENVOLVIMENTO EM TELECOMUNICACOES</v>
      </c>
      <c r="D16" s="100"/>
      <c r="E16" s="100"/>
      <c r="F16" s="100"/>
      <c r="G16" s="100"/>
    </row>
    <row r="18" spans="2:3" ht="12.75">
      <c r="B18" s="67" t="s">
        <v>125</v>
      </c>
      <c r="C18" s="67">
        <v>5</v>
      </c>
    </row>
    <row r="19" spans="2:7" s="114" customFormat="1" ht="33" customHeight="1">
      <c r="B19" s="115" t="s">
        <v>195</v>
      </c>
      <c r="C19" s="115"/>
      <c r="D19" s="76" t="s">
        <v>89</v>
      </c>
      <c r="E19" s="76" t="s">
        <v>196</v>
      </c>
      <c r="F19" s="76" t="s">
        <v>9</v>
      </c>
      <c r="G19" s="76" t="s">
        <v>178</v>
      </c>
    </row>
    <row r="20" spans="2:7" ht="96.75" customHeight="1">
      <c r="B20" s="116" t="s">
        <v>197</v>
      </c>
      <c r="C20" s="116"/>
      <c r="D20" s="106" t="s">
        <v>198</v>
      </c>
      <c r="E20" s="106">
        <v>36.61666</v>
      </c>
      <c r="F20" s="106">
        <f>+IF(E20&gt;=C18,1,0)</f>
        <v>1</v>
      </c>
      <c r="G20" s="107" t="s">
        <v>199</v>
      </c>
    </row>
    <row r="21" spans="2:7" ht="123.75" customHeight="1">
      <c r="B21" s="116" t="s">
        <v>200</v>
      </c>
      <c r="C21" s="116"/>
      <c r="D21" s="106">
        <v>143</v>
      </c>
      <c r="E21" s="106" t="s">
        <v>171</v>
      </c>
      <c r="F21" s="113">
        <v>1</v>
      </c>
      <c r="G21" s="107" t="s">
        <v>201</v>
      </c>
    </row>
  </sheetData>
  <sheetProtection selectLockedCells="1" selectUnlockedCells="1"/>
  <mergeCells count="9">
    <mergeCell ref="B9:G10"/>
    <mergeCell ref="B11:G12"/>
    <mergeCell ref="B13:B14"/>
    <mergeCell ref="C13:G14"/>
    <mergeCell ref="B15:B16"/>
    <mergeCell ref="C15:G15"/>
    <mergeCell ref="C16:G16"/>
    <mergeCell ref="B20:C20"/>
    <mergeCell ref="B21:C21"/>
  </mergeCells>
  <printOptions/>
  <pageMargins left="0.7083333333333334" right="0.7083333333333334" top="0.7479166666666667" bottom="0.7479166666666667" header="0.5118055555555555" footer="0.5118055555555555"/>
  <pageSetup fitToHeight="1" fitToWidth="1" horizontalDpi="300" verticalDpi="300" orientation="landscape"/>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9:X32"/>
  <sheetViews>
    <sheetView zoomScale="70" zoomScaleNormal="70" workbookViewId="0" topLeftCell="A1">
      <selection activeCell="W32" sqref="W32"/>
    </sheetView>
  </sheetViews>
  <sheetFormatPr defaultColWidth="11.421875" defaultRowHeight="12.75"/>
  <cols>
    <col min="1" max="1" width="10.7109375" style="67" customWidth="1"/>
    <col min="2" max="2" width="22.140625" style="67" customWidth="1"/>
    <col min="3" max="3" width="21.140625" style="67" customWidth="1"/>
    <col min="4" max="4" width="19.7109375" style="114" customWidth="1"/>
    <col min="5" max="5" width="32.421875" style="67" customWidth="1"/>
    <col min="6" max="6" width="10.7109375" style="67" customWidth="1"/>
    <col min="7" max="7" width="11.57421875" style="67" customWidth="1"/>
    <col min="8" max="8" width="14.57421875" style="67" customWidth="1"/>
    <col min="9" max="11" width="24.57421875" style="67" customWidth="1"/>
    <col min="12" max="12" width="11.28125" style="67" customWidth="1"/>
    <col min="13" max="13" width="9.7109375" style="67" customWidth="1"/>
    <col min="14" max="14" width="20.140625" style="67" customWidth="1"/>
    <col min="15" max="15" width="14.00390625" style="67" customWidth="1"/>
    <col min="16" max="17" width="13.421875" style="67" customWidth="1"/>
    <col min="18" max="19" width="20.421875" style="67" customWidth="1"/>
    <col min="20" max="21" width="11.140625" style="67" customWidth="1"/>
    <col min="22" max="22" width="8.7109375" style="67" customWidth="1"/>
    <col min="23" max="23" width="64.7109375" style="67" customWidth="1"/>
    <col min="24" max="16384" width="10.7109375" style="67" customWidth="1"/>
  </cols>
  <sheetData>
    <row r="3" ht="16.5" customHeight="1"/>
    <row r="9" spans="4:23" ht="15" customHeight="1">
      <c r="D9" s="68" t="s">
        <v>149</v>
      </c>
      <c r="E9" s="68"/>
      <c r="F9" s="68"/>
      <c r="G9" s="68"/>
      <c r="H9" s="68"/>
      <c r="I9" s="68"/>
      <c r="J9" s="68"/>
      <c r="K9" s="68"/>
      <c r="L9" s="68"/>
      <c r="M9" s="68"/>
      <c r="N9" s="68"/>
      <c r="O9" s="68"/>
      <c r="P9" s="68"/>
      <c r="Q9" s="68"/>
      <c r="R9" s="68"/>
      <c r="S9" s="68"/>
      <c r="T9" s="68"/>
      <c r="U9" s="68"/>
      <c r="V9" s="68"/>
      <c r="W9" s="68"/>
    </row>
    <row r="10" spans="4:23" ht="15" customHeight="1">
      <c r="D10" s="68"/>
      <c r="E10" s="68"/>
      <c r="F10" s="68"/>
      <c r="G10" s="68"/>
      <c r="H10" s="68"/>
      <c r="I10" s="68"/>
      <c r="J10" s="68"/>
      <c r="K10" s="68"/>
      <c r="L10" s="68"/>
      <c r="M10" s="68"/>
      <c r="N10" s="68"/>
      <c r="O10" s="68"/>
      <c r="P10" s="68"/>
      <c r="Q10" s="68"/>
      <c r="R10" s="68"/>
      <c r="S10" s="68"/>
      <c r="T10" s="68"/>
      <c r="U10" s="68"/>
      <c r="V10" s="68"/>
      <c r="W10" s="68"/>
    </row>
    <row r="11" spans="4:23" ht="15" customHeight="1">
      <c r="D11" s="68" t="s">
        <v>165</v>
      </c>
      <c r="E11" s="68"/>
      <c r="F11" s="68"/>
      <c r="G11" s="68"/>
      <c r="H11" s="68"/>
      <c r="I11" s="68"/>
      <c r="J11" s="68"/>
      <c r="K11" s="68"/>
      <c r="L11" s="68"/>
      <c r="M11" s="68"/>
      <c r="N11" s="68"/>
      <c r="O11" s="68"/>
      <c r="P11" s="68"/>
      <c r="Q11" s="68"/>
      <c r="R11" s="68"/>
      <c r="S11" s="68"/>
      <c r="T11" s="68"/>
      <c r="U11" s="68"/>
      <c r="V11" s="68"/>
      <c r="W11" s="68"/>
    </row>
    <row r="12" spans="4:23" ht="15" customHeight="1">
      <c r="D12" s="68"/>
      <c r="E12" s="68"/>
      <c r="F12" s="68"/>
      <c r="G12" s="68"/>
      <c r="H12" s="68"/>
      <c r="I12" s="68"/>
      <c r="J12" s="68"/>
      <c r="K12" s="68"/>
      <c r="L12" s="68"/>
      <c r="M12" s="68"/>
      <c r="N12" s="68"/>
      <c r="O12" s="68"/>
      <c r="P12" s="68"/>
      <c r="Q12" s="68"/>
      <c r="R12" s="68"/>
      <c r="S12" s="68"/>
      <c r="T12" s="68"/>
      <c r="U12" s="68"/>
      <c r="V12" s="68"/>
      <c r="W12" s="68"/>
    </row>
    <row r="13" spans="2:23" ht="12.75">
      <c r="B13" s="117" t="s">
        <v>150</v>
      </c>
      <c r="C13" s="98" t="s">
        <v>151</v>
      </c>
      <c r="D13" s="98"/>
      <c r="E13" s="98"/>
      <c r="F13" s="98"/>
      <c r="G13" s="98"/>
      <c r="H13" s="98"/>
      <c r="I13" s="98"/>
      <c r="J13" s="98"/>
      <c r="K13" s="98"/>
      <c r="L13" s="98"/>
      <c r="M13" s="98"/>
      <c r="N13" s="98"/>
      <c r="O13" s="98"/>
      <c r="P13" s="98"/>
      <c r="Q13" s="98"/>
      <c r="R13" s="98"/>
      <c r="S13" s="98"/>
      <c r="T13" s="98"/>
      <c r="U13" s="98"/>
      <c r="V13" s="98"/>
      <c r="W13" s="98"/>
    </row>
    <row r="14" spans="2:23" ht="12.75">
      <c r="B14" s="117"/>
      <c r="C14" s="98"/>
      <c r="D14" s="98"/>
      <c r="E14" s="98"/>
      <c r="F14" s="98"/>
      <c r="G14" s="98"/>
      <c r="H14" s="98"/>
      <c r="I14" s="98"/>
      <c r="J14" s="98"/>
      <c r="K14" s="98"/>
      <c r="L14" s="98"/>
      <c r="M14" s="98"/>
      <c r="N14" s="98"/>
      <c r="O14" s="98"/>
      <c r="P14" s="98"/>
      <c r="Q14" s="98"/>
      <c r="R14" s="98"/>
      <c r="S14" s="98"/>
      <c r="T14" s="98"/>
      <c r="U14" s="98"/>
      <c r="V14" s="98"/>
      <c r="W14" s="98"/>
    </row>
    <row r="15" spans="2:23" ht="18.75" customHeight="1">
      <c r="B15" s="117" t="s">
        <v>152</v>
      </c>
      <c r="C15" s="98" t="str">
        <f>+'EVAL TEC'!C13:G13</f>
        <v>PRICEWATERHOUSESCOOPERS AG LTDA</v>
      </c>
      <c r="D15" s="98"/>
      <c r="E15" s="98"/>
      <c r="F15" s="98"/>
      <c r="G15" s="98"/>
      <c r="H15" s="98"/>
      <c r="I15" s="98"/>
      <c r="J15" s="98"/>
      <c r="K15" s="98"/>
      <c r="L15" s="98"/>
      <c r="M15" s="98"/>
      <c r="N15" s="98"/>
      <c r="O15" s="98"/>
      <c r="P15" s="98"/>
      <c r="Q15" s="98"/>
      <c r="R15" s="98"/>
      <c r="S15" s="98"/>
      <c r="T15" s="98"/>
      <c r="U15" s="98"/>
      <c r="V15" s="98"/>
      <c r="W15" s="98"/>
    </row>
    <row r="16" spans="2:23" ht="18.75" customHeight="1">
      <c r="B16" s="117"/>
      <c r="C16" s="98" t="str">
        <f>+'EVAL TEC'!C14:G14</f>
        <v>FUNDACAO CPqD - CENTRO DE PESQUISA E DESENVOLVIMENTO EM TELECOMUNICACOES</v>
      </c>
      <c r="D16" s="98"/>
      <c r="E16" s="98"/>
      <c r="F16" s="98"/>
      <c r="G16" s="98"/>
      <c r="H16" s="98"/>
      <c r="I16" s="98"/>
      <c r="J16" s="98"/>
      <c r="K16" s="98"/>
      <c r="L16" s="98"/>
      <c r="M16" s="98"/>
      <c r="N16" s="98"/>
      <c r="O16" s="98"/>
      <c r="P16" s="98"/>
      <c r="Q16" s="98"/>
      <c r="R16" s="98"/>
      <c r="S16" s="98"/>
      <c r="T16" s="98"/>
      <c r="U16" s="98"/>
      <c r="V16" s="98"/>
      <c r="W16" s="98"/>
    </row>
    <row r="17" spans="4:23" ht="18.75" customHeight="1">
      <c r="D17" s="101"/>
      <c r="E17" s="118"/>
      <c r="F17" s="118"/>
      <c r="G17" s="118"/>
      <c r="H17" s="118"/>
      <c r="I17" s="118"/>
      <c r="J17" s="118"/>
      <c r="K17" s="118"/>
      <c r="L17" s="118"/>
      <c r="M17" s="118"/>
      <c r="N17" s="118"/>
      <c r="O17" s="118"/>
      <c r="P17" s="118"/>
      <c r="Q17" s="118"/>
      <c r="R17" s="118"/>
      <c r="S17" s="118"/>
      <c r="T17" s="118"/>
      <c r="U17" s="118"/>
      <c r="V17" s="118"/>
      <c r="W17" s="118"/>
    </row>
    <row r="18" spans="4:24" ht="12.75">
      <c r="D18" s="119" t="s">
        <v>202</v>
      </c>
      <c r="E18" s="120">
        <v>41205</v>
      </c>
      <c r="F18" s="121"/>
      <c r="G18" s="122" t="s">
        <v>203</v>
      </c>
      <c r="H18" s="122">
        <v>1997</v>
      </c>
      <c r="I18" s="122">
        <v>1998</v>
      </c>
      <c r="J18" s="122">
        <v>1999</v>
      </c>
      <c r="K18" s="122">
        <v>2000</v>
      </c>
      <c r="L18" s="122">
        <v>2001</v>
      </c>
      <c r="M18" s="122">
        <v>2002</v>
      </c>
      <c r="N18" s="122">
        <v>2003</v>
      </c>
      <c r="O18" s="122">
        <v>2004</v>
      </c>
      <c r="P18" s="122">
        <v>2005</v>
      </c>
      <c r="Q18" s="122">
        <v>2006</v>
      </c>
      <c r="R18" s="122">
        <v>2007</v>
      </c>
      <c r="S18" s="122">
        <v>2008</v>
      </c>
      <c r="T18" s="122">
        <v>2009</v>
      </c>
      <c r="U18" s="122">
        <v>2010</v>
      </c>
      <c r="V18" s="122">
        <v>2011</v>
      </c>
      <c r="W18" s="122">
        <v>2012</v>
      </c>
      <c r="X18" s="118"/>
    </row>
    <row r="19" spans="4:24" ht="12.75">
      <c r="D19" s="123"/>
      <c r="E19" s="120">
        <v>35726</v>
      </c>
      <c r="F19" s="121"/>
      <c r="G19" s="122" t="s">
        <v>204</v>
      </c>
      <c r="H19" s="124">
        <v>172005</v>
      </c>
      <c r="I19" s="124">
        <v>203825</v>
      </c>
      <c r="J19" s="124">
        <v>236438</v>
      </c>
      <c r="K19" s="124">
        <v>260100</v>
      </c>
      <c r="L19" s="124">
        <v>286000</v>
      </c>
      <c r="M19" s="124">
        <v>309000</v>
      </c>
      <c r="N19" s="124">
        <v>332000</v>
      </c>
      <c r="O19" s="124">
        <v>358000</v>
      </c>
      <c r="P19" s="124">
        <v>381500</v>
      </c>
      <c r="Q19" s="124">
        <v>408000</v>
      </c>
      <c r="R19" s="124">
        <v>433700</v>
      </c>
      <c r="S19" s="124">
        <v>461500</v>
      </c>
      <c r="T19" s="124">
        <v>496900</v>
      </c>
      <c r="U19" s="124">
        <v>515000</v>
      </c>
      <c r="V19" s="124">
        <v>535600</v>
      </c>
      <c r="W19" s="124">
        <v>566700</v>
      </c>
      <c r="X19" s="118"/>
    </row>
    <row r="20" spans="4:23" ht="18.75" customHeight="1">
      <c r="D20" s="119" t="s">
        <v>205</v>
      </c>
      <c r="E20" s="125">
        <v>4</v>
      </c>
      <c r="F20" s="118"/>
      <c r="G20" s="118"/>
      <c r="H20" s="118"/>
      <c r="I20" s="118"/>
      <c r="J20" s="118"/>
      <c r="K20" s="118"/>
      <c r="L20" s="118"/>
      <c r="M20" s="118"/>
      <c r="N20" s="118"/>
      <c r="O20" s="118"/>
      <c r="P20" s="118"/>
      <c r="Q20" s="118"/>
      <c r="R20" s="118"/>
      <c r="S20" s="118"/>
      <c r="T20" s="118"/>
      <c r="U20" s="118"/>
      <c r="V20" s="118"/>
      <c r="W20" s="118"/>
    </row>
    <row r="21" spans="3:13" ht="18.75" customHeight="1">
      <c r="C21" s="118"/>
      <c r="D21" s="101"/>
      <c r="E21" s="118"/>
      <c r="F21" s="118"/>
      <c r="G21" s="118"/>
      <c r="H21" s="126"/>
      <c r="I21" s="118"/>
      <c r="J21" s="118"/>
      <c r="K21" s="118"/>
      <c r="L21" s="118"/>
      <c r="M21" s="118"/>
    </row>
    <row r="22" spans="2:23" s="127" customFormat="1" ht="23.25">
      <c r="B22" s="128"/>
      <c r="C22" s="128"/>
      <c r="D22" s="129" t="s">
        <v>206</v>
      </c>
      <c r="E22" s="129"/>
      <c r="F22" s="129"/>
      <c r="G22" s="129"/>
      <c r="H22" s="129"/>
      <c r="I22" s="129"/>
      <c r="J22" s="129"/>
      <c r="K22" s="129"/>
      <c r="L22" s="129"/>
      <c r="M22" s="129"/>
      <c r="N22" s="129"/>
      <c r="O22" s="129"/>
      <c r="P22" s="129"/>
      <c r="Q22" s="129"/>
      <c r="R22" s="129"/>
      <c r="S22" s="129"/>
      <c r="T22" s="129"/>
      <c r="U22" s="129"/>
      <c r="V22" s="129"/>
      <c r="W22" s="129"/>
    </row>
    <row r="23" spans="2:23" s="127" customFormat="1" ht="63.75" customHeight="1">
      <c r="B23" s="130" t="s">
        <v>207</v>
      </c>
      <c r="C23" s="131" t="s">
        <v>208</v>
      </c>
      <c r="D23" s="131" t="s">
        <v>209</v>
      </c>
      <c r="E23" s="130" t="s">
        <v>210</v>
      </c>
      <c r="F23" s="130" t="s">
        <v>211</v>
      </c>
      <c r="G23" s="131" t="s">
        <v>212</v>
      </c>
      <c r="H23" s="131" t="s">
        <v>213</v>
      </c>
      <c r="I23" s="131" t="s">
        <v>214</v>
      </c>
      <c r="J23" s="131" t="s">
        <v>215</v>
      </c>
      <c r="K23" s="131" t="s">
        <v>216</v>
      </c>
      <c r="L23" s="130" t="s">
        <v>217</v>
      </c>
      <c r="M23" s="130" t="s">
        <v>218</v>
      </c>
      <c r="N23" s="131" t="s">
        <v>219</v>
      </c>
      <c r="O23" s="131" t="s">
        <v>220</v>
      </c>
      <c r="P23" s="131" t="s">
        <v>221</v>
      </c>
      <c r="Q23" s="131" t="s">
        <v>222</v>
      </c>
      <c r="R23" s="130" t="s">
        <v>223</v>
      </c>
      <c r="S23" s="131" t="s">
        <v>224</v>
      </c>
      <c r="T23" s="131" t="s">
        <v>225</v>
      </c>
      <c r="U23" s="131" t="s">
        <v>89</v>
      </c>
      <c r="V23" s="131" t="s">
        <v>9</v>
      </c>
      <c r="W23" s="130" t="s">
        <v>178</v>
      </c>
    </row>
    <row r="24" spans="2:24" ht="12.75">
      <c r="B24" s="132">
        <v>1</v>
      </c>
      <c r="C24" s="133" t="s">
        <v>226</v>
      </c>
      <c r="D24" s="134" t="s">
        <v>227</v>
      </c>
      <c r="E24" s="134" t="s">
        <v>228</v>
      </c>
      <c r="F24" s="135">
        <v>1</v>
      </c>
      <c r="G24" s="136">
        <v>37316</v>
      </c>
      <c r="H24" s="137">
        <v>38322</v>
      </c>
      <c r="I24" s="138">
        <f>+IF(G24&gt;=$E$19,1,0)</f>
        <v>1</v>
      </c>
      <c r="J24" s="138">
        <f>+(H24-G24)/30</f>
        <v>33.53333333333333</v>
      </c>
      <c r="K24" s="138">
        <f>+IF(J24&gt;=$E$20,1,0)</f>
        <v>1</v>
      </c>
      <c r="L24" s="139">
        <v>20000</v>
      </c>
      <c r="M24" s="140">
        <v>200</v>
      </c>
      <c r="N24" s="138">
        <v>30000000</v>
      </c>
      <c r="O24" s="141">
        <v>0.36873000000000006</v>
      </c>
      <c r="P24" s="142">
        <f>N24*O24</f>
        <v>11061900.000000002</v>
      </c>
      <c r="Q24" s="139">
        <v>2479.18</v>
      </c>
      <c r="R24" s="139">
        <f>P24*Q24</f>
        <v>27424441242.000004</v>
      </c>
      <c r="S24" s="138">
        <f>+HLOOKUP(YEAR(H24),$H$18:$W$19,2,0)</f>
        <v>358000</v>
      </c>
      <c r="T24" s="139">
        <f>+R24/S24</f>
        <v>76604.58447486034</v>
      </c>
      <c r="U24" s="138">
        <v>165</v>
      </c>
      <c r="V24" s="140">
        <v>0</v>
      </c>
      <c r="W24" s="143" t="s">
        <v>229</v>
      </c>
      <c r="X24" s="127"/>
    </row>
    <row r="25" spans="2:24" ht="12.75">
      <c r="B25" s="132">
        <v>2</v>
      </c>
      <c r="C25" s="133" t="s">
        <v>226</v>
      </c>
      <c r="D25" s="134" t="s">
        <v>230</v>
      </c>
      <c r="E25" s="134" t="s">
        <v>231</v>
      </c>
      <c r="F25" s="135">
        <v>1</v>
      </c>
      <c r="G25" s="137">
        <v>36981</v>
      </c>
      <c r="H25" s="137">
        <v>37226</v>
      </c>
      <c r="I25" s="138">
        <f aca="true" t="shared" si="0" ref="I25:I31">+IF(G25&gt;=$E$19,1,0)</f>
        <v>1</v>
      </c>
      <c r="J25" s="138">
        <f aca="true" t="shared" si="1" ref="J25:J31">+(H25-G25)/30</f>
        <v>8.166666666666666</v>
      </c>
      <c r="K25" s="138">
        <f aca="true" t="shared" si="2" ref="K25:K31">+IF(J25&gt;=$E$20,1,0)</f>
        <v>1</v>
      </c>
      <c r="L25" s="139">
        <v>2500</v>
      </c>
      <c r="M25" s="140">
        <v>31</v>
      </c>
      <c r="N25" s="138">
        <v>655660</v>
      </c>
      <c r="O25" s="141">
        <v>0.3951</v>
      </c>
      <c r="P25" s="142">
        <f aca="true" t="shared" si="3" ref="P25">N25*O25</f>
        <v>259051.266</v>
      </c>
      <c r="Q25" s="142">
        <v>2303.35</v>
      </c>
      <c r="R25" s="139">
        <f>P25*Q25</f>
        <v>596685733.5411</v>
      </c>
      <c r="S25" s="138">
        <f aca="true" t="shared" si="4" ref="S25:S31">+HLOOKUP(YEAR(H25),$H$18:$W$19,2,0)</f>
        <v>286000</v>
      </c>
      <c r="T25" s="139">
        <f aca="true" t="shared" si="5" ref="T25:T31">+R25/S25</f>
        <v>2086.31375364021</v>
      </c>
      <c r="U25" s="138">
        <v>166</v>
      </c>
      <c r="V25" s="140">
        <v>0</v>
      </c>
      <c r="W25" s="143" t="s">
        <v>232</v>
      </c>
      <c r="X25" s="127"/>
    </row>
    <row r="26" spans="2:24" ht="12.75">
      <c r="B26" s="132">
        <v>3</v>
      </c>
      <c r="C26" s="133" t="s">
        <v>226</v>
      </c>
      <c r="D26" s="134" t="s">
        <v>233</v>
      </c>
      <c r="E26" s="134" t="s">
        <v>234</v>
      </c>
      <c r="F26" s="135">
        <v>1</v>
      </c>
      <c r="G26" s="137">
        <v>39002</v>
      </c>
      <c r="H26" s="137">
        <v>39954</v>
      </c>
      <c r="I26" s="138">
        <f t="shared" si="0"/>
        <v>1</v>
      </c>
      <c r="J26" s="138">
        <f t="shared" si="1"/>
        <v>31.733333333333334</v>
      </c>
      <c r="K26" s="138">
        <f t="shared" si="2"/>
        <v>1</v>
      </c>
      <c r="L26" s="139">
        <v>1500</v>
      </c>
      <c r="M26" s="140">
        <v>18</v>
      </c>
      <c r="N26" s="144"/>
      <c r="O26" s="141"/>
      <c r="P26" s="142">
        <v>261530.34</v>
      </c>
      <c r="Q26" s="142">
        <v>2196.21</v>
      </c>
      <c r="R26" s="139">
        <f aca="true" t="shared" si="6" ref="R26:R31">P26*Q26</f>
        <v>574375548.0114</v>
      </c>
      <c r="S26" s="138">
        <f t="shared" si="4"/>
        <v>496900</v>
      </c>
      <c r="T26" s="139">
        <f t="shared" si="5"/>
        <v>1155.9177862978465</v>
      </c>
      <c r="U26" s="138">
        <v>167</v>
      </c>
      <c r="V26" s="140">
        <v>0</v>
      </c>
      <c r="W26" s="143" t="s">
        <v>235</v>
      </c>
      <c r="X26" s="127"/>
    </row>
    <row r="27" spans="2:24" ht="12.75">
      <c r="B27" s="132">
        <v>4</v>
      </c>
      <c r="C27" s="133" t="s">
        <v>226</v>
      </c>
      <c r="D27" s="134" t="s">
        <v>233</v>
      </c>
      <c r="E27" s="134" t="s">
        <v>236</v>
      </c>
      <c r="F27" s="135">
        <v>1</v>
      </c>
      <c r="G27" s="137">
        <v>38869</v>
      </c>
      <c r="H27" s="137">
        <v>40527</v>
      </c>
      <c r="I27" s="138">
        <f t="shared" si="0"/>
        <v>1</v>
      </c>
      <c r="J27" s="138">
        <f t="shared" si="1"/>
        <v>55.266666666666666</v>
      </c>
      <c r="K27" s="138">
        <f t="shared" si="2"/>
        <v>1</v>
      </c>
      <c r="L27" s="139">
        <v>3500</v>
      </c>
      <c r="M27" s="140">
        <v>44</v>
      </c>
      <c r="N27" s="144"/>
      <c r="O27" s="141"/>
      <c r="P27" s="142">
        <v>894142.48</v>
      </c>
      <c r="Q27" s="142">
        <v>1899.89</v>
      </c>
      <c r="R27" s="139">
        <f t="shared" si="6"/>
        <v>1698772356.3272</v>
      </c>
      <c r="S27" s="138">
        <f t="shared" si="4"/>
        <v>515000</v>
      </c>
      <c r="T27" s="139">
        <f t="shared" si="5"/>
        <v>3298.5870996644658</v>
      </c>
      <c r="U27" s="138">
        <v>168</v>
      </c>
      <c r="V27" s="140">
        <v>1</v>
      </c>
      <c r="W27" s="143" t="s">
        <v>237</v>
      </c>
      <c r="X27" s="127"/>
    </row>
    <row r="28" spans="2:24" ht="12.75">
      <c r="B28" s="132">
        <v>5</v>
      </c>
      <c r="C28" s="133" t="s">
        <v>226</v>
      </c>
      <c r="D28" s="134" t="s">
        <v>233</v>
      </c>
      <c r="E28" s="134" t="s">
        <v>238</v>
      </c>
      <c r="F28" s="135">
        <v>1</v>
      </c>
      <c r="G28" s="137">
        <v>39717</v>
      </c>
      <c r="H28" s="137">
        <v>39752</v>
      </c>
      <c r="I28" s="138">
        <f t="shared" si="0"/>
        <v>1</v>
      </c>
      <c r="J28" s="138">
        <f t="shared" si="1"/>
        <v>1.1666666666666667</v>
      </c>
      <c r="K28" s="138">
        <f t="shared" si="2"/>
        <v>0</v>
      </c>
      <c r="L28" s="139">
        <v>400</v>
      </c>
      <c r="M28" s="140">
        <v>0</v>
      </c>
      <c r="N28" s="144"/>
      <c r="O28" s="141"/>
      <c r="P28" s="142">
        <v>40527.7</v>
      </c>
      <c r="Q28" s="142">
        <v>2359.52</v>
      </c>
      <c r="R28" s="139">
        <f t="shared" si="6"/>
        <v>95625918.704</v>
      </c>
      <c r="S28" s="138">
        <f t="shared" si="4"/>
        <v>461500</v>
      </c>
      <c r="T28" s="139">
        <f t="shared" si="5"/>
        <v>207.20675775514624</v>
      </c>
      <c r="U28" s="138">
        <v>169</v>
      </c>
      <c r="V28" s="140">
        <v>0</v>
      </c>
      <c r="W28" s="143" t="s">
        <v>239</v>
      </c>
      <c r="X28" s="127"/>
    </row>
    <row r="29" spans="2:24" ht="53.25" customHeight="1">
      <c r="B29" s="132">
        <v>6</v>
      </c>
      <c r="C29" s="133" t="s">
        <v>226</v>
      </c>
      <c r="D29" s="134" t="s">
        <v>240</v>
      </c>
      <c r="E29" s="134" t="s">
        <v>241</v>
      </c>
      <c r="F29" s="135">
        <v>1</v>
      </c>
      <c r="G29" s="137">
        <v>40039</v>
      </c>
      <c r="H29" s="137">
        <v>40496</v>
      </c>
      <c r="I29" s="138">
        <f t="shared" si="0"/>
        <v>1</v>
      </c>
      <c r="J29" s="138">
        <f t="shared" si="1"/>
        <v>15.233333333333333</v>
      </c>
      <c r="K29" s="138">
        <f t="shared" si="2"/>
        <v>1</v>
      </c>
      <c r="L29" s="139">
        <v>809</v>
      </c>
      <c r="M29" s="140">
        <v>2</v>
      </c>
      <c r="N29" s="144"/>
      <c r="O29" s="141"/>
      <c r="P29" s="142">
        <v>356500</v>
      </c>
      <c r="Q29" s="142">
        <v>1861.74</v>
      </c>
      <c r="R29" s="139">
        <f t="shared" si="6"/>
        <v>663710310</v>
      </c>
      <c r="S29" s="138">
        <f t="shared" si="4"/>
        <v>515000</v>
      </c>
      <c r="T29" s="139">
        <f t="shared" si="5"/>
        <v>1288.7578834951457</v>
      </c>
      <c r="U29" s="138">
        <v>170</v>
      </c>
      <c r="V29" s="140">
        <v>0</v>
      </c>
      <c r="W29" s="143" t="s">
        <v>242</v>
      </c>
      <c r="X29" s="127"/>
    </row>
    <row r="30" spans="2:24" ht="53.25" customHeight="1">
      <c r="B30" s="132">
        <v>7</v>
      </c>
      <c r="C30" s="133" t="s">
        <v>226</v>
      </c>
      <c r="D30" s="134" t="s">
        <v>243</v>
      </c>
      <c r="E30" s="134" t="s">
        <v>244</v>
      </c>
      <c r="F30" s="135" t="s">
        <v>245</v>
      </c>
      <c r="G30" s="137">
        <v>41274</v>
      </c>
      <c r="H30" s="137">
        <v>41275</v>
      </c>
      <c r="I30" s="138">
        <f t="shared" si="0"/>
        <v>1</v>
      </c>
      <c r="J30" s="138">
        <f t="shared" si="1"/>
        <v>0.03333333333333333</v>
      </c>
      <c r="K30" s="138">
        <f t="shared" si="2"/>
        <v>0</v>
      </c>
      <c r="L30" s="139">
        <v>224.118</v>
      </c>
      <c r="M30" s="140">
        <v>0</v>
      </c>
      <c r="N30" s="144"/>
      <c r="O30" s="141"/>
      <c r="P30" s="142">
        <v>5098117.54</v>
      </c>
      <c r="Q30" s="142"/>
      <c r="R30" s="139"/>
      <c r="S30" s="138"/>
      <c r="T30" s="139"/>
      <c r="U30" s="138">
        <v>0</v>
      </c>
      <c r="V30" s="140">
        <v>0</v>
      </c>
      <c r="W30" s="143" t="s">
        <v>246</v>
      </c>
      <c r="X30" s="127"/>
    </row>
    <row r="31" spans="2:24" ht="87.75" customHeight="1">
      <c r="B31" s="132">
        <v>8</v>
      </c>
      <c r="C31" s="133" t="s">
        <v>226</v>
      </c>
      <c r="D31" s="134" t="s">
        <v>247</v>
      </c>
      <c r="E31" s="143" t="s">
        <v>248</v>
      </c>
      <c r="F31" s="135">
        <v>1</v>
      </c>
      <c r="G31" s="137">
        <v>40056</v>
      </c>
      <c r="H31" s="137">
        <v>40695</v>
      </c>
      <c r="I31" s="138">
        <f t="shared" si="0"/>
        <v>1</v>
      </c>
      <c r="J31" s="138">
        <f t="shared" si="1"/>
        <v>21.3</v>
      </c>
      <c r="K31" s="138">
        <f t="shared" si="2"/>
        <v>1</v>
      </c>
      <c r="L31" s="139">
        <v>5000</v>
      </c>
      <c r="M31" s="140">
        <v>48</v>
      </c>
      <c r="N31" s="144"/>
      <c r="O31" s="141"/>
      <c r="P31" s="142">
        <v>1600000</v>
      </c>
      <c r="Q31" s="142">
        <v>1797.83</v>
      </c>
      <c r="R31" s="139">
        <f t="shared" si="6"/>
        <v>2876528000</v>
      </c>
      <c r="S31" s="138">
        <f t="shared" si="4"/>
        <v>535600</v>
      </c>
      <c r="T31" s="139">
        <f t="shared" si="5"/>
        <v>5370.664675130694</v>
      </c>
      <c r="U31" s="138">
        <v>174</v>
      </c>
      <c r="V31" s="140">
        <v>0</v>
      </c>
      <c r="W31" s="143" t="s">
        <v>249</v>
      </c>
      <c r="X31" s="127"/>
    </row>
    <row r="32" spans="3:20" ht="31.5" customHeight="1">
      <c r="C32" s="145"/>
      <c r="L32" s="146">
        <f>+SUMPRODUCT(L24:L31,$V$24:$V$31)</f>
        <v>3500</v>
      </c>
      <c r="M32" s="146">
        <f>+SUMPRODUCT(M24:M31,$V$24:$V$31)</f>
        <v>44</v>
      </c>
      <c r="N32" s="147"/>
      <c r="O32" s="147"/>
      <c r="P32" s="147"/>
      <c r="Q32" s="147"/>
      <c r="R32" s="148"/>
      <c r="S32" s="148"/>
      <c r="T32" s="146">
        <f>+SUMPRODUCT(T24:T31,$V$24:$V$31)</f>
        <v>3298.5870996644658</v>
      </c>
    </row>
  </sheetData>
  <sheetProtection selectLockedCells="1" selectUnlockedCells="1"/>
  <mergeCells count="8">
    <mergeCell ref="D9:W10"/>
    <mergeCell ref="D11:W12"/>
    <mergeCell ref="B13:B14"/>
    <mergeCell ref="C13:W14"/>
    <mergeCell ref="B15:B16"/>
    <mergeCell ref="C15:W15"/>
    <mergeCell ref="C16:W16"/>
    <mergeCell ref="D22:W22"/>
  </mergeCells>
  <printOptions horizontalCentered="1" verticalCentered="1"/>
  <pageMargins left="0.2361111111111111" right="0.2361111111111111" top="0.7479166666666667" bottom="0.7486111111111111" header="0.5118055555555555" footer="0.31527777777777777"/>
  <pageSetup fitToHeight="1" fitToWidth="1" horizontalDpi="300" verticalDpi="300" orientation="landscape"/>
  <headerFooter alignWithMargins="0">
    <oddFooter>&amp;C&amp;"Calibri,Predeterminado"&amp;11&amp;P</oddFooter>
  </headerFooter>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2:S18"/>
  <sheetViews>
    <sheetView zoomScale="85" zoomScaleNormal="85" workbookViewId="0" topLeftCell="D9">
      <selection activeCell="A2" sqref="A2"/>
    </sheetView>
  </sheetViews>
  <sheetFormatPr defaultColWidth="11.421875" defaultRowHeight="12.75"/>
  <cols>
    <col min="1" max="1" width="21.57421875" style="67" customWidth="1"/>
    <col min="2" max="2" width="49.00390625" style="67" customWidth="1"/>
    <col min="3" max="3" width="8.8515625" style="67" customWidth="1"/>
    <col min="4" max="4" width="5.7109375" style="102" customWidth="1"/>
    <col min="5" max="5" width="29.57421875" style="67" customWidth="1"/>
    <col min="6" max="6" width="2.7109375" style="67" customWidth="1"/>
    <col min="7" max="7" width="6.57421875" style="67" customWidth="1"/>
    <col min="8" max="8" width="20.421875" style="149" customWidth="1"/>
    <col min="9" max="9" width="32.140625" style="67" customWidth="1"/>
    <col min="10" max="10" width="11.421875" style="67" customWidth="1"/>
    <col min="11" max="11" width="11.57421875" style="67" customWidth="1"/>
    <col min="12" max="12" width="8.421875" style="67" customWidth="1"/>
    <col min="13" max="13" width="17.00390625" style="67" customWidth="1"/>
    <col min="14" max="14" width="13.7109375" style="67" customWidth="1"/>
    <col min="15" max="15" width="25.140625" style="67" customWidth="1"/>
    <col min="16" max="241" width="11.421875" style="67" customWidth="1"/>
    <col min="242" max="242" width="21.421875" style="67" customWidth="1"/>
    <col min="243" max="243" width="21.57421875" style="67" customWidth="1"/>
    <col min="244" max="244" width="49.00390625" style="67" customWidth="1"/>
    <col min="245" max="250" width="8.8515625" style="67" customWidth="1"/>
    <col min="251" max="251" width="21.57421875" style="67" customWidth="1"/>
    <col min="252" max="252" width="49.00390625" style="67" customWidth="1"/>
    <col min="253" max="253" width="8.8515625" style="67" customWidth="1"/>
    <col min="254" max="254" width="5.7109375" style="67" customWidth="1"/>
    <col min="255" max="255" width="11.421875" style="67" customWidth="1"/>
    <col min="256" max="16384" width="24.7109375" style="67" customWidth="1"/>
  </cols>
  <sheetData>
    <row r="2" spans="1:15" ht="21" customHeight="1">
      <c r="A2" s="150" t="s">
        <v>250</v>
      </c>
      <c r="B2" s="150"/>
      <c r="C2" s="150"/>
      <c r="D2" s="150"/>
      <c r="E2" s="150"/>
      <c r="F2" s="150"/>
      <c r="G2" s="150"/>
      <c r="H2" s="150"/>
      <c r="I2" s="150"/>
      <c r="J2" s="150"/>
      <c r="K2" s="150"/>
      <c r="L2" s="150"/>
      <c r="M2" s="150"/>
      <c r="N2" s="150"/>
      <c r="O2" s="150"/>
    </row>
    <row r="3" spans="1:15" ht="12.75" customHeight="1">
      <c r="A3" s="150" t="s">
        <v>251</v>
      </c>
      <c r="B3" s="150"/>
      <c r="C3" s="150"/>
      <c r="D3" s="150"/>
      <c r="E3" s="150"/>
      <c r="F3" s="150"/>
      <c r="G3" s="150"/>
      <c r="H3" s="150"/>
      <c r="I3" s="150"/>
      <c r="J3" s="150"/>
      <c r="K3" s="150"/>
      <c r="L3" s="150"/>
      <c r="M3" s="150"/>
      <c r="N3" s="150"/>
      <c r="O3" s="150"/>
    </row>
    <row r="4" spans="1:15" ht="21" customHeight="1">
      <c r="A4" s="150" t="s">
        <v>252</v>
      </c>
      <c r="B4" s="150"/>
      <c r="C4" s="150"/>
      <c r="D4" s="150"/>
      <c r="E4" s="150"/>
      <c r="F4" s="151"/>
      <c r="G4" s="150" t="s">
        <v>253</v>
      </c>
      <c r="H4" s="150"/>
      <c r="I4" s="150"/>
      <c r="J4" s="150"/>
      <c r="K4" s="150"/>
      <c r="L4" s="150"/>
      <c r="M4" s="150"/>
      <c r="N4" s="150"/>
      <c r="O4" s="150"/>
    </row>
    <row r="5" spans="1:15" ht="12.75">
      <c r="A5" s="152" t="s">
        <v>207</v>
      </c>
      <c r="B5" s="152" t="s">
        <v>125</v>
      </c>
      <c r="C5" s="152" t="s">
        <v>9</v>
      </c>
      <c r="D5" s="153" t="s">
        <v>89</v>
      </c>
      <c r="E5" s="154" t="s">
        <v>5</v>
      </c>
      <c r="F5" s="155"/>
      <c r="G5" s="156" t="s">
        <v>207</v>
      </c>
      <c r="H5" s="157" t="s">
        <v>254</v>
      </c>
      <c r="I5" s="158" t="s">
        <v>170</v>
      </c>
      <c r="J5" s="158" t="s">
        <v>255</v>
      </c>
      <c r="K5" s="158" t="s">
        <v>256</v>
      </c>
      <c r="L5" s="158" t="s">
        <v>257</v>
      </c>
      <c r="M5" s="159" t="s">
        <v>9</v>
      </c>
      <c r="N5" s="159" t="s">
        <v>89</v>
      </c>
      <c r="O5" s="159" t="s">
        <v>178</v>
      </c>
    </row>
    <row r="6" spans="1:15" ht="12.75">
      <c r="A6" s="160" t="s">
        <v>258</v>
      </c>
      <c r="B6" s="161" t="s">
        <v>33</v>
      </c>
      <c r="C6" s="133" t="s">
        <v>103</v>
      </c>
      <c r="D6" s="162">
        <v>88</v>
      </c>
      <c r="E6" s="163">
        <v>19101085</v>
      </c>
      <c r="F6" s="164"/>
      <c r="G6" s="165">
        <v>1</v>
      </c>
      <c r="H6" s="133" t="s">
        <v>259</v>
      </c>
      <c r="I6" s="133" t="s">
        <v>260</v>
      </c>
      <c r="J6" s="166">
        <v>40425</v>
      </c>
      <c r="K6" s="166">
        <v>41152</v>
      </c>
      <c r="L6" s="167">
        <f>+ROUND((K6-J6)/30,2)</f>
        <v>24.23</v>
      </c>
      <c r="M6" s="165">
        <v>1</v>
      </c>
      <c r="N6" s="165">
        <v>33</v>
      </c>
      <c r="O6" s="168"/>
    </row>
    <row r="7" spans="1:15" ht="25.5" customHeight="1">
      <c r="A7" s="160" t="s">
        <v>261</v>
      </c>
      <c r="B7" s="169" t="s">
        <v>262</v>
      </c>
      <c r="C7" s="133" t="s">
        <v>103</v>
      </c>
      <c r="D7" s="162">
        <v>15</v>
      </c>
      <c r="E7" s="162" t="s">
        <v>263</v>
      </c>
      <c r="F7" s="164"/>
      <c r="G7" s="165">
        <v>2</v>
      </c>
      <c r="H7" s="133" t="s">
        <v>259</v>
      </c>
      <c r="I7" s="133" t="s">
        <v>260</v>
      </c>
      <c r="J7" s="166">
        <v>39413</v>
      </c>
      <c r="K7" s="166">
        <v>39493</v>
      </c>
      <c r="L7" s="167">
        <f aca="true" t="shared" si="0" ref="L7:L11">+ROUND((K7-J7)/30,2)</f>
        <v>2.67</v>
      </c>
      <c r="M7" s="165">
        <v>1</v>
      </c>
      <c r="N7" s="165">
        <v>37</v>
      </c>
      <c r="O7" s="168"/>
    </row>
    <row r="8" spans="1:15" ht="102">
      <c r="A8" s="160" t="s">
        <v>264</v>
      </c>
      <c r="B8" s="169" t="s">
        <v>265</v>
      </c>
      <c r="C8" s="133" t="s">
        <v>103</v>
      </c>
      <c r="D8" s="162">
        <v>89</v>
      </c>
      <c r="E8" s="162" t="s">
        <v>266</v>
      </c>
      <c r="F8" s="164"/>
      <c r="G8" s="165">
        <v>3</v>
      </c>
      <c r="H8" s="133" t="s">
        <v>259</v>
      </c>
      <c r="I8" s="133" t="s">
        <v>260</v>
      </c>
      <c r="J8" s="166">
        <v>39517</v>
      </c>
      <c r="K8" s="166">
        <v>40255</v>
      </c>
      <c r="L8" s="167">
        <f t="shared" si="0"/>
        <v>24.6</v>
      </c>
      <c r="M8" s="165">
        <v>1</v>
      </c>
      <c r="N8" s="165" t="s">
        <v>267</v>
      </c>
      <c r="O8" s="168"/>
    </row>
    <row r="9" spans="1:19" ht="176.25" customHeight="1">
      <c r="A9" s="160" t="s">
        <v>268</v>
      </c>
      <c r="B9" s="169" t="s">
        <v>269</v>
      </c>
      <c r="C9" s="133" t="s">
        <v>103</v>
      </c>
      <c r="D9" s="170" t="s">
        <v>270</v>
      </c>
      <c r="E9" s="162" t="s">
        <v>271</v>
      </c>
      <c r="F9" s="164"/>
      <c r="G9" s="165">
        <v>4</v>
      </c>
      <c r="H9" s="171" t="s">
        <v>272</v>
      </c>
      <c r="I9" s="133" t="s">
        <v>273</v>
      </c>
      <c r="J9" s="172">
        <v>36357</v>
      </c>
      <c r="K9" s="166">
        <v>36647</v>
      </c>
      <c r="L9" s="167">
        <f t="shared" si="0"/>
        <v>9.67</v>
      </c>
      <c r="M9" s="165">
        <v>1</v>
      </c>
      <c r="N9" s="165"/>
      <c r="O9" s="168"/>
      <c r="P9" s="151"/>
      <c r="Q9" s="151"/>
      <c r="R9" s="151"/>
      <c r="S9" s="173"/>
    </row>
    <row r="10" spans="1:15" ht="12.75">
      <c r="A10" s="160" t="s">
        <v>274</v>
      </c>
      <c r="B10" s="161" t="s">
        <v>275</v>
      </c>
      <c r="C10" s="165" t="s">
        <v>103</v>
      </c>
      <c r="D10" s="170">
        <v>87</v>
      </c>
      <c r="E10" s="133"/>
      <c r="F10" s="174"/>
      <c r="G10" s="165">
        <v>5</v>
      </c>
      <c r="H10" s="171" t="s">
        <v>272</v>
      </c>
      <c r="I10" s="133" t="s">
        <v>273</v>
      </c>
      <c r="J10" s="172">
        <v>36801</v>
      </c>
      <c r="K10" s="166">
        <v>36883</v>
      </c>
      <c r="L10" s="167">
        <f t="shared" si="0"/>
        <v>2.73</v>
      </c>
      <c r="M10" s="165">
        <v>1</v>
      </c>
      <c r="N10" s="165"/>
      <c r="O10" s="168"/>
    </row>
    <row r="11" spans="1:15" ht="12.75">
      <c r="A11" s="160" t="s">
        <v>276</v>
      </c>
      <c r="B11" s="175">
        <v>1</v>
      </c>
      <c r="C11" s="165" t="s">
        <v>103</v>
      </c>
      <c r="D11" s="170">
        <v>87</v>
      </c>
      <c r="E11" s="175"/>
      <c r="F11" s="174"/>
      <c r="G11" s="165">
        <v>6</v>
      </c>
      <c r="H11" s="171" t="s">
        <v>272</v>
      </c>
      <c r="I11" s="133" t="s">
        <v>273</v>
      </c>
      <c r="J11" s="176">
        <v>28886</v>
      </c>
      <c r="K11" s="176">
        <v>33269</v>
      </c>
      <c r="L11" s="167">
        <f t="shared" si="0"/>
        <v>146.1</v>
      </c>
      <c r="M11" s="165">
        <v>0</v>
      </c>
      <c r="N11" s="165"/>
      <c r="O11" s="168" t="s">
        <v>277</v>
      </c>
    </row>
    <row r="12" spans="1:15" ht="12.75">
      <c r="A12" s="160" t="s">
        <v>278</v>
      </c>
      <c r="B12" s="137" t="s">
        <v>171</v>
      </c>
      <c r="C12" s="165" t="s">
        <v>103</v>
      </c>
      <c r="D12" s="162">
        <v>15</v>
      </c>
      <c r="E12" s="137">
        <v>28216</v>
      </c>
      <c r="F12" s="174"/>
      <c r="G12" s="177"/>
      <c r="H12" s="178"/>
      <c r="I12" s="177"/>
      <c r="J12" s="174"/>
      <c r="K12" s="179" t="s">
        <v>279</v>
      </c>
      <c r="L12" s="167">
        <f>+SUMPRODUCT(L6:L11,M6:M11)</f>
        <v>63.9</v>
      </c>
      <c r="M12" s="180"/>
      <c r="N12" s="180"/>
      <c r="O12" s="180"/>
    </row>
    <row r="13" spans="1:16" ht="111" customHeight="1">
      <c r="A13" s="181" t="s">
        <v>280</v>
      </c>
      <c r="B13" s="169" t="s">
        <v>281</v>
      </c>
      <c r="C13" s="165" t="s">
        <v>103</v>
      </c>
      <c r="D13" s="162">
        <v>15</v>
      </c>
      <c r="E13" s="165"/>
      <c r="F13" s="177"/>
      <c r="G13" s="177"/>
      <c r="H13" s="178"/>
      <c r="I13" s="177"/>
      <c r="J13" s="177"/>
      <c r="K13" s="177"/>
      <c r="L13" s="177"/>
      <c r="M13" s="177"/>
      <c r="N13" s="177"/>
      <c r="O13" s="177"/>
      <c r="P13" s="182"/>
    </row>
    <row r="14" spans="1:15" ht="41.25" customHeight="1">
      <c r="A14" s="160" t="s">
        <v>282</v>
      </c>
      <c r="B14" s="183">
        <v>10</v>
      </c>
      <c r="C14" s="133">
        <f>+IF(E14&gt;=B14,1,0)</f>
        <v>0</v>
      </c>
      <c r="D14" s="162"/>
      <c r="E14" s="167">
        <f>E15/12</f>
        <v>5.325</v>
      </c>
      <c r="F14" s="174"/>
      <c r="G14" s="177"/>
      <c r="H14" s="178"/>
      <c r="I14" s="177"/>
      <c r="J14" s="177"/>
      <c r="K14" s="177"/>
      <c r="L14" s="177"/>
      <c r="M14" s="177"/>
      <c r="N14" s="177"/>
      <c r="O14" s="177"/>
    </row>
    <row r="15" spans="1:16" ht="12.75">
      <c r="A15" s="160" t="s">
        <v>283</v>
      </c>
      <c r="B15" s="183">
        <v>120</v>
      </c>
      <c r="C15" s="133">
        <f>+IF(E15&gt;=B15,1,0)</f>
        <v>0</v>
      </c>
      <c r="D15" s="165"/>
      <c r="E15" s="183">
        <f>+L12</f>
        <v>63.9</v>
      </c>
      <c r="F15" s="177"/>
      <c r="G15" s="177"/>
      <c r="H15" s="178"/>
      <c r="I15" s="177"/>
      <c r="J15" s="177"/>
      <c r="K15" s="177"/>
      <c r="L15" s="177"/>
      <c r="M15" s="177"/>
      <c r="N15" s="177"/>
      <c r="O15" s="177"/>
      <c r="P15" s="182"/>
    </row>
    <row r="16" spans="7:15" ht="12.75">
      <c r="G16" s="184"/>
      <c r="H16" s="185"/>
      <c r="I16" s="186"/>
      <c r="J16" s="186"/>
      <c r="K16" s="186"/>
      <c r="L16" s="186"/>
      <c r="M16" s="186"/>
      <c r="N16" s="186"/>
      <c r="O16" s="182"/>
    </row>
    <row r="17" spans="7:14" ht="12.75">
      <c r="G17" s="88"/>
      <c r="H17" s="187"/>
      <c r="I17" s="88"/>
      <c r="J17" s="188"/>
      <c r="K17" s="188"/>
      <c r="L17" s="188"/>
      <c r="M17" s="88"/>
      <c r="N17" s="88"/>
    </row>
    <row r="18" spans="7:15" ht="12.75">
      <c r="G18" s="189"/>
      <c r="H18" s="190"/>
      <c r="I18" s="191"/>
      <c r="J18" s="192"/>
      <c r="K18" s="192"/>
      <c r="L18" s="190"/>
      <c r="M18" s="193"/>
      <c r="N18" s="194"/>
      <c r="O18" s="182"/>
    </row>
  </sheetData>
  <sheetProtection selectLockedCells="1" selectUnlockedCells="1"/>
  <mergeCells count="5">
    <mergeCell ref="A2:O2"/>
    <mergeCell ref="A3:O3"/>
    <mergeCell ref="A4:E4"/>
    <mergeCell ref="G4:O4"/>
    <mergeCell ref="J17:L17"/>
  </mergeCells>
  <printOptions/>
  <pageMargins left="0.7083333333333334" right="0.7083333333333334" top="0.7479166666666667" bottom="0.7479166666666667" header="0.5118055555555555" footer="0.5118055555555555"/>
  <pageSetup fitToHeight="1" fitToWidth="1" horizontalDpi="300" verticalDpi="300" orientation="landscape"/>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