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5120" windowHeight="7365"/>
  </bookViews>
  <sheets>
    <sheet name="EVAL JURÍDICA" sheetId="13" r:id="rId1"/>
    <sheet name="GARANTÍA" sheetId="14" r:id="rId2"/>
    <sheet name="EVAL FINANCI" sheetId="26" r:id="rId3"/>
    <sheet name="EVAL TEC" sheetId="1" r:id="rId4"/>
    <sheet name="RUP CIIU" sheetId="5" r:id="rId5"/>
    <sheet name="CAP ORG TEC" sheetId="6" r:id="rId6"/>
    <sheet name="EXP PROB" sheetId="7" r:id="rId7"/>
    <sheet name="EXP ACREDITADA" sheetId="21" r:id="rId8"/>
    <sheet name="DIR GENERAL" sheetId="22" r:id="rId9"/>
    <sheet name="JURIDICO" sheetId="23" r:id="rId10"/>
    <sheet name="TECNICO" sheetId="24" r:id="rId11"/>
    <sheet name="ADMINISTRATIVO" sheetId="25" r:id="rId12"/>
  </sheets>
  <externalReferences>
    <externalReference r:id="rId13"/>
  </externalReferences>
  <definedNames>
    <definedName name="_Ref316637388" localSheetId="5">'CAP ORG TEC'!#REF!</definedName>
    <definedName name="_Ref316637388" localSheetId="6">'EXP PROB'!#REF!</definedName>
    <definedName name="_Ref316637388" localSheetId="4">'RUP CIIU'!#REF!</definedName>
    <definedName name="_Ref330294147" localSheetId="5">'CAP ORG TEC'!#REF!</definedName>
    <definedName name="_Ref330294147" localSheetId="6">'EXP PROB'!#REF!</definedName>
    <definedName name="_Ref330294147" localSheetId="4">'RUP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5">'CAP ORG TEC'!#REF!</definedName>
    <definedName name="_Toc303605262" localSheetId="6">'EXP PROB'!#REF!</definedName>
    <definedName name="_Toc303605262" localSheetId="4">'RUP CIIU'!#REF!</definedName>
  </definedNames>
  <calcPr calcId="145621"/>
</workbook>
</file>

<file path=xl/calcChain.xml><?xml version="1.0" encoding="utf-8"?>
<calcChain xmlns="http://schemas.openxmlformats.org/spreadsheetml/2006/main">
  <c r="C13" i="21" l="1"/>
  <c r="C13" i="7"/>
  <c r="C13" i="6"/>
  <c r="E32" i="1" l="1"/>
  <c r="D15" i="25"/>
  <c r="B15" i="25"/>
  <c r="L8" i="25"/>
  <c r="E15" i="25" s="1"/>
  <c r="L7" i="25"/>
  <c r="L6" i="25"/>
  <c r="E31" i="1"/>
  <c r="D15" i="24"/>
  <c r="B15" i="24"/>
  <c r="L10" i="24"/>
  <c r="E15" i="24" s="1"/>
  <c r="L9" i="24"/>
  <c r="L8" i="24"/>
  <c r="L7" i="24"/>
  <c r="L6" i="24"/>
  <c r="G20" i="1"/>
  <c r="G21" i="1"/>
  <c r="G22" i="1"/>
  <c r="G19" i="1"/>
  <c r="G30" i="1"/>
  <c r="G29" i="1"/>
  <c r="E30" i="1"/>
  <c r="B15" i="23"/>
  <c r="L9" i="23"/>
  <c r="E15" i="23" s="1"/>
  <c r="L8" i="23"/>
  <c r="L7" i="23"/>
  <c r="L6" i="23"/>
  <c r="E14" i="25" l="1"/>
  <c r="C14" i="25" s="1"/>
  <c r="C15" i="25"/>
  <c r="E14" i="24"/>
  <c r="C14" i="24" s="1"/>
  <c r="C15" i="24"/>
  <c r="E14" i="23"/>
  <c r="C14" i="23" s="1"/>
  <c r="C15" i="23"/>
  <c r="E29" i="1"/>
  <c r="L10" i="22"/>
  <c r="L9" i="22"/>
  <c r="L8" i="22"/>
  <c r="L7" i="22"/>
  <c r="L6" i="22"/>
  <c r="L11" i="22" s="1"/>
  <c r="E15" i="22" s="1"/>
  <c r="E25" i="1"/>
  <c r="E24" i="1"/>
  <c r="E23" i="1"/>
  <c r="C15" i="22" l="1"/>
  <c r="E14" i="22"/>
  <c r="C14" i="22" s="1"/>
  <c r="C16" i="21"/>
  <c r="C15" i="21"/>
  <c r="M33" i="21" l="1"/>
  <c r="L33" i="21"/>
  <c r="S32" i="21"/>
  <c r="P32" i="21"/>
  <c r="R32" i="21" s="1"/>
  <c r="J32" i="21"/>
  <c r="K32" i="21" s="1"/>
  <c r="I32" i="21"/>
  <c r="S31" i="21"/>
  <c r="P31" i="21"/>
  <c r="R31" i="21" s="1"/>
  <c r="J31" i="21"/>
  <c r="K31" i="21" s="1"/>
  <c r="I31" i="21"/>
  <c r="S30" i="21"/>
  <c r="P30" i="21"/>
  <c r="R30" i="21" s="1"/>
  <c r="T30" i="21" s="1"/>
  <c r="J30" i="21"/>
  <c r="K30" i="21" s="1"/>
  <c r="I30" i="21"/>
  <c r="S29" i="21"/>
  <c r="P29" i="21"/>
  <c r="R29" i="21" s="1"/>
  <c r="T29" i="21" s="1"/>
  <c r="J29" i="21"/>
  <c r="K29" i="21" s="1"/>
  <c r="I29" i="21"/>
  <c r="S28" i="21"/>
  <c r="P28" i="21"/>
  <c r="R28" i="21" s="1"/>
  <c r="T28" i="21" s="1"/>
  <c r="J28" i="21"/>
  <c r="K28" i="21" s="1"/>
  <c r="I28" i="21"/>
  <c r="S27" i="21"/>
  <c r="P27" i="21"/>
  <c r="R27" i="21" s="1"/>
  <c r="J27" i="21"/>
  <c r="K27" i="21" s="1"/>
  <c r="I27" i="21"/>
  <c r="S26" i="21"/>
  <c r="P26" i="21"/>
  <c r="R26" i="21" s="1"/>
  <c r="T26" i="21" s="1"/>
  <c r="J26" i="21"/>
  <c r="K26" i="21" s="1"/>
  <c r="I26" i="21"/>
  <c r="S25" i="21"/>
  <c r="P25" i="21"/>
  <c r="R25" i="21" s="1"/>
  <c r="T25" i="21" s="1"/>
  <c r="J25" i="21"/>
  <c r="K25" i="21" s="1"/>
  <c r="I25" i="21"/>
  <c r="S24" i="21"/>
  <c r="P24" i="21"/>
  <c r="R24" i="21" s="1"/>
  <c r="T24" i="21" s="1"/>
  <c r="J24" i="21"/>
  <c r="K24" i="21" s="1"/>
  <c r="I24" i="21"/>
  <c r="T27" i="21" l="1"/>
  <c r="T33" i="21" s="1"/>
  <c r="T31" i="21"/>
  <c r="T32" i="21"/>
  <c r="E21" i="6" l="1"/>
  <c r="E20" i="6"/>
  <c r="F19" i="1" l="1"/>
  <c r="E21" i="1" l="1"/>
  <c r="F25" i="1" l="1"/>
  <c r="F20" i="7"/>
  <c r="C16" i="7"/>
  <c r="C15" i="7"/>
  <c r="C15" i="6"/>
  <c r="C16" i="6"/>
  <c r="D8" i="6"/>
  <c r="C16" i="5"/>
  <c r="C15" i="5"/>
  <c r="F32" i="1"/>
  <c r="G32" i="1" s="1"/>
  <c r="F31" i="1"/>
  <c r="G31" i="1" s="1"/>
  <c r="F30" i="1"/>
  <c r="F29" i="1"/>
  <c r="F21" i="1"/>
  <c r="D23" i="1"/>
  <c r="G20" i="6" l="1"/>
  <c r="H20" i="6" s="1"/>
  <c r="E20" i="1"/>
  <c r="F20" i="1" s="1"/>
  <c r="F24" i="1"/>
  <c r="F28" i="1"/>
  <c r="G28" i="1" s="1"/>
  <c r="F23" i="1" l="1"/>
  <c r="F22" i="1" s="1"/>
  <c r="F17" i="1" l="1"/>
  <c r="G17" i="1" s="1"/>
</calcChain>
</file>

<file path=xl/comments1.xml><?xml version="1.0" encoding="utf-8"?>
<comments xmlns="http://schemas.openxmlformats.org/spreadsheetml/2006/main">
  <authors>
    <author>Carolina Albis</author>
  </authors>
  <commentList>
    <comment ref="H22" authorId="0">
      <text>
        <r>
          <rPr>
            <sz val="9"/>
            <color indexed="81"/>
            <rFont val="Tahoma"/>
            <family val="2"/>
          </rPr>
          <t xml:space="preserve">1=CUMPLE
0=NO CUMPLE
</t>
        </r>
      </text>
    </comment>
  </commentList>
</comments>
</file>

<file path=xl/comments2.xml><?xml version="1.0" encoding="utf-8"?>
<comments xmlns="http://schemas.openxmlformats.org/spreadsheetml/2006/main">
  <authors>
    <author>Carolina Albis</author>
  </authors>
  <commentList>
    <comment ref="F21"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s>
  <commentList>
    <comment ref="O23" authorId="0">
      <text>
        <r>
          <rPr>
            <sz val="9"/>
            <color indexed="81"/>
            <rFont val="Tahoma"/>
            <family val="2"/>
          </rPr>
          <t>COMPRA</t>
        </r>
      </text>
    </comment>
    <comment ref="V23" authorId="0">
      <text>
        <r>
          <rPr>
            <sz val="9"/>
            <color indexed="81"/>
            <rFont val="Tahoma"/>
            <family val="2"/>
          </rPr>
          <t>1=CUMPLE
0=NO CUMPLE</t>
        </r>
      </text>
    </comment>
  </commentList>
</comments>
</file>

<file path=xl/comments4.xml><?xml version="1.0" encoding="utf-8"?>
<comments xmlns="http://schemas.openxmlformats.org/spreadsheetml/2006/main">
  <authors>
    <author>Ivonne Maritza Vergara Flechas</author>
  </authors>
  <commentList>
    <comment ref="M6" authorId="0">
      <text>
        <r>
          <rPr>
            <sz val="9"/>
            <color indexed="81"/>
            <rFont val="Tahoma"/>
            <family val="2"/>
          </rPr>
          <t>1=CUMPLE
0=NO CUMPLE</t>
        </r>
      </text>
    </comment>
  </commentList>
</comments>
</file>

<file path=xl/sharedStrings.xml><?xml version="1.0" encoding="utf-8"?>
<sst xmlns="http://schemas.openxmlformats.org/spreadsheetml/2006/main" count="684" uniqueCount="321">
  <si>
    <t>FOLIO</t>
  </si>
  <si>
    <t>CUMPLE</t>
  </si>
  <si>
    <t>El Proponente individual o los Miembros del Proponente Plural, sea persona jurídica nacional o persona jurídica extranjera con sucursal o domicilio en Colombia deberá estar inscrito en el RUP  en la Actividad 2 – Consultor.</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</si>
  <si>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</si>
  <si>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</si>
  <si>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</si>
  <si>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</si>
  <si>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</si>
  <si>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</si>
  <si>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 xml:space="preserve">El(los) Miembro(s) del Proponente Plural que presenten la Capacidad de Organización técnica deberá(n) tener una participación igual o superior al veinticinco por ciento (25%) en la respectiva forma asociativa. </t>
  </si>
  <si>
    <t>NA</t>
  </si>
  <si>
    <t>AÑOS COMO CONSULTOR</t>
  </si>
  <si>
    <t>EXPERIENCIA PROBABLE</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</si>
  <si>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</si>
  <si>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REQUISITO HABILITANTE</t>
  </si>
  <si>
    <t>CLASIFICACIÓN CIIU</t>
  </si>
  <si>
    <t>REQUISIT0</t>
  </si>
  <si>
    <t>VALOR REPORTADO</t>
  </si>
  <si>
    <t>EXPERIENCIA ACREDITADA</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</si>
  <si>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</si>
  <si>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</si>
  <si>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</si>
  <si>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</si>
  <si>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</si>
  <si>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</si>
  <si>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</si>
  <si>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</si>
  <si>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</si>
  <si>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</si>
  <si>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</si>
  <si>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</si>
  <si>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EVALUACIÓN</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</si>
  <si>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</si>
  <si>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</si>
  <si>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</si>
  <si>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</si>
  <si>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</si>
  <si>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OBSERVACIONES</t>
  </si>
  <si>
    <t>N/A</t>
  </si>
  <si>
    <t>SI</t>
  </si>
  <si>
    <t>VERIFICACIÓN DE REQUISITOS HABILITANTES TÉCNICOS</t>
  </si>
  <si>
    <t>CONSORCIO MAB - GIS 2012</t>
  </si>
  <si>
    <t>MAB INGENIERIA DE VALOR SA</t>
  </si>
  <si>
    <t>GESTION INTEGRAL DEL SUELO S.L. COLOMBIA</t>
  </si>
  <si>
    <t>63
73</t>
  </si>
  <si>
    <t>MAB INGENIERIA DE VALOR S A se encuentra inscrito en el RUP en la Actividad CONSULTOR
GESTIÓN INTEGRAL DEL SUELO S L se encuentra inscrito en el RUP en la Actividad CONSULTOR</t>
  </si>
  <si>
    <t>De acuerdo con el documento de aclaraciones con radicado 511498 de fecha 2/11/2012, el Miembro del Proponente que acredita la la Clasificación CIIU es MAB INGENIERÍA DE VALOR S A, cuya participación en el Proponente Plural es del 50%.
A Folio 80 (Certificado RUT) se certifica la Clasificación CIIU 7421</t>
  </si>
  <si>
    <t>80
Doc de aclaraciones</t>
  </si>
  <si>
    <t>MAB INGENIERIA DE VALOR S.A.</t>
  </si>
  <si>
    <t>GESTIÓN INTEGRAL DEL SUELO S.L.</t>
  </si>
  <si>
    <t>MAB INGENIERIA DE VALOR SA
GESTION INTEGRAL DEL SUELO S.L. COLOMBIA</t>
  </si>
  <si>
    <t>De acuerdo a la Carta de Presentación, los Miembros que acreditan la Capacidad de Organización Técnica son:
MAB INGENIERIA DE VALOR S.A.
GESTIÓN INTEGRAL DEL SUELO S.L.</t>
  </si>
  <si>
    <t>De acuerdo al Documento Acuerdo de Consorcio, la participación porcentual de 
MAB INGENIERIA DE VALOR S.A. es del 50%
GESTIÓN INTEGRAL DEL SUELO S.L. es del 50%</t>
  </si>
  <si>
    <t>De acuerdo a la Carta de Presentación, el Miembro que acredita la Experiencia Probable es GESTIÓN INTEGRAL DEL SUELO S.L</t>
  </si>
  <si>
    <t>De acuerdo el Documento Consorcial, la participación porcentual de GESTIÓN INTEGRAL DEL SUELO S.L es del 50%</t>
  </si>
  <si>
    <t>CONCURSO DE MÉRITOS NO. 003 DE 2012 - FONDO TIC - EVALUACIÓN JURÍDICA</t>
  </si>
  <si>
    <t>REQUISITOS</t>
  </si>
  <si>
    <t>CUMPLE/NO CUMPLE</t>
  </si>
  <si>
    <t>FOLIOS</t>
  </si>
  <si>
    <t>1. CARTA DE PRESENTACIÓN DE LA PROPUESTA</t>
  </si>
  <si>
    <r>
      <t>Presentación de</t>
    </r>
    <r>
      <rPr>
        <b/>
        <sz val="11"/>
        <rFont val="Arial Narrow"/>
        <family val="2"/>
      </rPr>
      <t xml:space="preserve"> Anexo No. 1</t>
    </r>
  </si>
  <si>
    <t>003-010</t>
  </si>
  <si>
    <t>Quien la suscriba debe contar con facultades para ello, así como, para suscribir el Contrato en caso de adjudicación del mismo y para notificarse de cualquier decisión administrativa o judicial</t>
  </si>
  <si>
    <t>Toda vez que lo señala de manera expresa mediante comunicado de fecha 2 de noviembre de 2012, enviado por correo electrónico de la misma fecha a las 03:27 p.m. del mail “MAB Ingenieria de Valor [mailto:propuestas@mab.com.co].</t>
  </si>
  <si>
    <t>En caso de Proponentes Plurales, la Carta de Presentación de la Propuesta deberá ser suscrita por el representante convencional del Proponente Plural.</t>
  </si>
  <si>
    <t>08-09</t>
  </si>
  <si>
    <t xml:space="preserve">Fotocopia del documento de identificación de quien suscribe la Carta de Presentación de la Propuesta. </t>
  </si>
  <si>
    <t>010</t>
  </si>
  <si>
    <t xml:space="preserve">Aval tecnico, anexo copia de la matricula profesional </t>
  </si>
  <si>
    <t>08; 012-014</t>
  </si>
  <si>
    <t>2. CONDICIONES JURÍDICAS</t>
  </si>
  <si>
    <t>2.1. PROPONENTES O MIEMBROS DE PROPONENTES PLURALES NACIONALES</t>
  </si>
  <si>
    <t>Certificado de existencia y representación legal expedido por la correspondiente Cámara de Comercio</t>
  </si>
  <si>
    <t>017-022; 024-027</t>
  </si>
  <si>
    <t>Obejeto social - Servicios de Consultoria</t>
  </si>
  <si>
    <t>018; 024</t>
  </si>
  <si>
    <t>Representante Legal debe contar con facultades para consorciarse o unirse para presentar propuesta, suscribir y ejecutar el contrato</t>
  </si>
  <si>
    <t>020; 025; 047-048</t>
  </si>
  <si>
    <t xml:space="preserve">En caso de que se requiera, se deberá adjuntar el acta de atribuciones al representante o apoderado, autenticada por quien actuó como secretario de la reunión de la junta de socios o asamblea de accionistas  </t>
  </si>
  <si>
    <t>047 -048</t>
  </si>
  <si>
    <t>Antelación menor o igual a treinta (30) días calendario a la fecha de su presentación</t>
  </si>
  <si>
    <t>017; 024</t>
  </si>
  <si>
    <t>Duración de  Proponente  o  miembro de un Proponente Plural igual o superior a la vigencia del Contrato y un (1) año más</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</si>
  <si>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</si>
  <si>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</si>
  <si>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</si>
  <si>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Debe haber sido expedido con una antelación menor o igual a treinta (30) días calendario a la fecha de cierre del Concurso de Méritos</t>
  </si>
  <si>
    <t>2.5.1. Acreditar que cuentan con un apoderado debidamente constituido, con domicilio en Colombia</t>
  </si>
  <si>
    <t>035 - 048</t>
  </si>
  <si>
    <t>2.5.2. Acreditar un representante legal o apoderado  con facultades amplias y suficientes para presentar la Propuesta, suscribir y ejecutar el Contrato de Interventoría, mediante poder autenticado</t>
  </si>
  <si>
    <t>2.4.PROPONENTE INDIVIDUAL O MIEMBROS DEL PROPONENTE QUE ESTÉN CONSTITUIDOS COMO S.A.S</t>
  </si>
  <si>
    <t>2.4.1. Su objeto social puede comprender la prestación de servicios de consultoría o cualquier actividad comercial o civil licita.</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</si>
  <si>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</si>
  <si>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</si>
  <si>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</si>
  <si>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</si>
  <si>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029-033</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</si>
  <si>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</si>
  <si>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</si>
  <si>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029-030</t>
  </si>
  <si>
    <t>iii) Porcentaje que representa la participación de cada Miembro del Proponente en el Proponente y reglas basicas que regulan sus relaciones</t>
  </si>
  <si>
    <t>29 - 30</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</si>
  <si>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</si>
  <si>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</si>
  <si>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</si>
  <si>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</si>
  <si>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</si>
  <si>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</si>
  <si>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</si>
  <si>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</si>
  <si>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</si>
  <si>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</si>
  <si>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</si>
  <si>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032-033</t>
  </si>
  <si>
    <t>RUT</t>
  </si>
  <si>
    <t>Copia del RUT del proponente y de cada uno de los miembros del proponente plural nacionales expedido por la DIAN</t>
  </si>
  <si>
    <t>080; 082</t>
  </si>
  <si>
    <t>CERTIFICACION DE PAGOS AL SISTEMA DE SEGURIDAD SOCIAL Y APORTES PARAFISCALES</t>
  </si>
  <si>
    <t xml:space="preserve">Cada uno de los miembros del proponente plural deberá acreditar que se encuentra al día en dichos pagos, mediante certificación correspondiente alos últimos seis (6) meses, suscrita por el revisor fiscal o por el representante legal según corresponda. No aplica para personas juridicas extranjeras. </t>
  </si>
  <si>
    <t>51; 056</t>
  </si>
  <si>
    <t>3.1.  RUP</t>
  </si>
  <si>
    <t>Aporte del certificado RUP</t>
  </si>
  <si>
    <t>061-070</t>
  </si>
  <si>
    <t>Certificado en firme y vigente (con corte al 23/10/12)</t>
  </si>
  <si>
    <t>061; 072</t>
  </si>
  <si>
    <t>Fecha de expedición no mayor a treinta (30) días anteriores a la fecha de cierre del plazo del presente proceso de selección</t>
  </si>
  <si>
    <t>061: 072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</si>
  <si>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</si>
  <si>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072-077</t>
  </si>
  <si>
    <t xml:space="preserve">ANEXO No. 7 COMPROMISO ANTICORRUPCIÓN </t>
  </si>
  <si>
    <t>ANEXO No. 7</t>
  </si>
  <si>
    <t>145-147</t>
  </si>
  <si>
    <t>Concurso Méritos 003 de 2012 - interventoria FO</t>
  </si>
  <si>
    <t>Verificación garantia seriedad - numeral 4.2.2.10.1.2.</t>
  </si>
  <si>
    <t>Pág</t>
  </si>
  <si>
    <t>POLIZA DE SERIEDAD DEL OFRECIMIENTO</t>
  </si>
  <si>
    <t>Cumple</t>
  </si>
  <si>
    <t>Aseguradora:</t>
  </si>
  <si>
    <t>Confianza</t>
  </si>
  <si>
    <t>125/137</t>
  </si>
  <si>
    <t>24GU044166</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</si>
  <si>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</si>
  <si>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</si>
  <si>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</si>
  <si>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</si>
  <si>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CONSORCIO MAB-GIS 2012</t>
  </si>
  <si>
    <t>126 /137</t>
  </si>
  <si>
    <t>Integrantes:</t>
  </si>
  <si>
    <t>MAB INGENERIA DE VALOR S.A</t>
  </si>
  <si>
    <t>127 /137</t>
  </si>
  <si>
    <t xml:space="preserve">GESTION INTEGRAL DEL SUELO ESL COLOMBIA </t>
  </si>
  <si>
    <t>128 /137</t>
  </si>
  <si>
    <t>Los perjuicios derivados del incumplimiento del ofrecimiento</t>
  </si>
  <si>
    <t xml:space="preserve">i) La no suscripción del Contrato de Interventoría sin justa causa por parte del Proponente seleccionado. </t>
  </si>
  <si>
    <t>127/142</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</si>
  <si>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</si>
  <si>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</si>
  <si>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</si>
  <si>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</si>
  <si>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Pág. 12 Doc. Subsane CONSORCIO MAB Certtificado GU072858</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</si>
  <si>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</si>
  <si>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</si>
  <si>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</si>
  <si>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</si>
  <si>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</si>
  <si>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</si>
  <si>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</si>
  <si>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Rep. Legal Tomador</t>
  </si>
  <si>
    <t>Recibo de pago:</t>
  </si>
  <si>
    <t>Observaciones:</t>
  </si>
  <si>
    <t>AÑOS DE EXPERIENCIA</t>
  </si>
  <si>
    <t>2. CONSORCIO MAB-GIS 2012</t>
  </si>
  <si>
    <t>MIEMBRO DEL PROPONENTE QUE ACREDITA</t>
  </si>
  <si>
    <t>VALOR ACREDITADO</t>
  </si>
  <si>
    <t>El(los) Miembro(s) del Proponente Plural que acrediten la Capacidad financiera deberán tener una participación igual o superior al veinticinco (25%) en la respectiva forma asociativa.</t>
  </si>
  <si>
    <t>MAB INGENIERIA DE VALOR S.A. / GESTION INTEGRAL DEL SUELO SL COLOMBIA</t>
  </si>
  <si>
    <t xml:space="preserve"> Al menos uno de los Miembros que acredite la Capacidad Financiera deberá estar inscrito en la actividad CIIU requerida en la Tabla 3.</t>
  </si>
  <si>
    <t>Documento de constitución de la forma asociativa: condiciones de exclusión o cesión de la participación en el respectivo Proponente Plural para la acreditación de la capacidad financiera</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</si>
  <si>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</si>
  <si>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</si>
  <si>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</si>
  <si>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</si>
  <si>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</si>
  <si>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</si>
  <si>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</si>
  <si>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Cupo de crédito</t>
  </si>
  <si>
    <t>NO CUMPLE</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</si>
  <si>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</si>
  <si>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</si>
  <si>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</si>
  <si>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</si>
  <si>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</si>
  <si>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</si>
  <si>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</si>
  <si>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</si>
  <si>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</si>
  <si>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</si>
  <si>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</si>
  <si>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</si>
  <si>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</si>
  <si>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</si>
  <si>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</si>
  <si>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t>
  </si>
  <si>
    <t>NODOS</t>
  </si>
  <si>
    <t>VALOR EUROS</t>
  </si>
  <si>
    <t>TASA DE CONVERSION EUROS A DOLARES</t>
  </si>
  <si>
    <t>VALOR EN DÓLARES</t>
  </si>
  <si>
    <t>TASA DE CONVERSIÓN DÓLAR A PESOS</t>
  </si>
  <si>
    <t>VALOR EN PESOS</t>
  </si>
  <si>
    <t>SMMLV DEL AÑO DE TERMINACIÓN DEL CONTRATO</t>
  </si>
  <si>
    <t>VALOR EN SMMLV</t>
  </si>
  <si>
    <t>GIS</t>
  </si>
  <si>
    <t>VODAFONE</t>
  </si>
  <si>
    <t>CONSULTORIA DE INGENIERIA PARA LA EJECUCION DE LOS ENLACES DE FIBRA OPTICA DE AIRTEL</t>
  </si>
  <si>
    <t>88-89</t>
  </si>
  <si>
    <t>SVLIDCO</t>
  </si>
  <si>
    <t>SUPERVISION, REVISION, Y REDACCION DE PROPUESTAS DE MODIFICACIONES DEL ANTEPROYECTO Y LA REDACCION DE LOS DISEÑOS DEFINITIVOS PARA LA IMPLEMENTACION DE UNA RED DE FIBRA OPTICA EN LA CIUDAD DE BAYDA.</t>
  </si>
  <si>
    <t>92-93</t>
  </si>
  <si>
    <t>SUPERVISION, REVISION, Y REDACCION DE PROPUESTAS DE MODIFICACIONES DEL ANTEPROYECTO Y LA REDACCION DE LOS DISEÑOS DEFINITIVOS PARA LA IMPLEMENTACION DE UNA RED DE FIBRA OPTICA EN LA CIUDAD DE BENGASI</t>
  </si>
  <si>
    <t>97-98</t>
  </si>
  <si>
    <t>CANAL DE ISABEL II GESTION</t>
  </si>
  <si>
    <t>SUPERVISION, CONTROL Y VIGILANCIA DE LAS OBRAS ASOCIADAS CON LA IMPLANTACION DE REDES DE FIBRA OPTICA</t>
  </si>
  <si>
    <t>102-103</t>
  </si>
  <si>
    <t>106-107</t>
  </si>
  <si>
    <t>110-111</t>
  </si>
  <si>
    <t>110-112</t>
  </si>
  <si>
    <t>119-120</t>
  </si>
  <si>
    <t>123-124</t>
  </si>
  <si>
    <t xml:space="preserve">DIRECTOR GENERAL 
</t>
  </si>
  <si>
    <t>CLAUDIA PATRICIA GOMEZ VASQUEZ</t>
  </si>
  <si>
    <t>REQUISITOS EQUIPO DE TRABAJO</t>
  </si>
  <si>
    <t>VERIFICACIÓN DE EXPERIENCIA</t>
  </si>
  <si>
    <t>EMPRESA</t>
  </si>
  <si>
    <t>CARGO</t>
  </si>
  <si>
    <t>INICIO</t>
  </si>
  <si>
    <t>FIN</t>
  </si>
  <si>
    <t>MESES</t>
  </si>
  <si>
    <t>CEDULA</t>
  </si>
  <si>
    <t>Si</t>
  </si>
  <si>
    <t>63´481.034</t>
  </si>
  <si>
    <t>OMICRON  - AMEPRO</t>
  </si>
  <si>
    <t>FORMACION ACADEMICA</t>
  </si>
  <si>
    <t>Profesional graduado en ramas de Ingeniería, Economía o Administración</t>
  </si>
  <si>
    <t>Ingeniera de Sistemas</t>
  </si>
  <si>
    <t>CAN TV - COMPAÑÍA ANONIMA D E TELEFONOS DE VENEZUELA</t>
  </si>
  <si>
    <t>Supervisor de riesgos productos TIC</t>
  </si>
  <si>
    <t>MATRICUAL PROFESIONAL O TARJETA PROFESIONAL</t>
  </si>
  <si>
    <t>Adjuntar copia de la Tarjeta Profesional</t>
  </si>
  <si>
    <t>ND</t>
  </si>
  <si>
    <t>Coordinador de riesgo TIC Y Prevención de Fraudes</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</si>
  <si>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</si>
  <si>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</si>
  <si>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</si>
  <si>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Gerente Operacional de Riesgo</t>
  </si>
  <si>
    <t>CARTA DE COMPROMISO</t>
  </si>
  <si>
    <t>Presentación de carta de Compromiso</t>
  </si>
  <si>
    <t>Gerente de Seguridad de Operación y Servicios Tic</t>
  </si>
  <si>
    <t xml:space="preserve">DEDICACION </t>
  </si>
  <si>
    <t>TOTAL</t>
  </si>
  <si>
    <t>FECHA DE GRADO</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</si>
  <si>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</si>
  <si>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</si>
  <si>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 xml:space="preserve"> EXPERIENCIA ESPECIFICA ( AÑOS)</t>
  </si>
  <si>
    <t>EXPERIENCIA ESPECIFICA (MESES)</t>
  </si>
  <si>
    <t>DIRECTOR JURIDICO</t>
  </si>
  <si>
    <t>JEANETH MENDOZA GUTIERREZ</t>
  </si>
  <si>
    <t>66´757.034</t>
  </si>
  <si>
    <t>TELEPALMIRA S.A</t>
  </si>
  <si>
    <t>Jefe de Servicio al Cliente</t>
  </si>
  <si>
    <t>Profesional graduado en Derecho</t>
  </si>
  <si>
    <t>Abogada</t>
  </si>
  <si>
    <t>Directora corporativa servicio al cliente</t>
  </si>
  <si>
    <t>87800-D1</t>
  </si>
  <si>
    <t>Secretaria General</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</si>
  <si>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</si>
  <si>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360 a 362</t>
  </si>
  <si>
    <t>Cuadro de Experiencia</t>
  </si>
  <si>
    <t>CARTA COMPROMISO</t>
  </si>
  <si>
    <t>EXPERIENCIA ESPECIFICA EN AÑOS</t>
  </si>
  <si>
    <t>EXPERIENCIA ESPECIFICA EN MESES</t>
  </si>
  <si>
    <t>VERIFICACIÓN DEL EQUIPO DE TRABAJO</t>
  </si>
  <si>
    <t>DIRECTOR TECNICO</t>
  </si>
  <si>
    <t>YESSID RAMIRO DIAZ MANTILLA</t>
  </si>
  <si>
    <t>91´244.929</t>
  </si>
  <si>
    <t>ASITEC LITDA - INGENIERIA- COMUNICACIONES ELECTRONICA</t>
  </si>
  <si>
    <t>Director Tecnico</t>
  </si>
  <si>
    <t>FORMACIÓN ACADEMICA</t>
  </si>
  <si>
    <t>Profesional graduado en ramas de la Ingeniera</t>
  </si>
  <si>
    <t>Ingenerio Electronico</t>
  </si>
  <si>
    <t>VALENTI NETWORK COMPUTING</t>
  </si>
  <si>
    <t>Coordinador Técnico</t>
  </si>
  <si>
    <t>SN206-34545</t>
  </si>
  <si>
    <t>COLOMBIA TELECOMUNICACIONES</t>
  </si>
  <si>
    <t>Profesional de Gestion conmutación y redes de nueva generación</t>
  </si>
  <si>
    <t>Experiencia No relacionada con el Perfil de Director Técnico.</t>
  </si>
  <si>
    <t>376 a 381</t>
  </si>
  <si>
    <t>EMPRESA DE TELECOMUNICACIONES DE BUCARAMANGA</t>
  </si>
  <si>
    <t>Coordinador centro de operación y mantenimiento de la Subgerencia de Gestión de redes</t>
  </si>
  <si>
    <t>25/06/199</t>
  </si>
  <si>
    <t>DIRECTOR ADMINISTRATIVO Y FINANCIERO</t>
  </si>
  <si>
    <t>MARIO ARTURO DIB DE CASTRO</t>
  </si>
  <si>
    <t>CÉDULA</t>
  </si>
  <si>
    <t>No</t>
  </si>
  <si>
    <t>79´782.741</t>
  </si>
  <si>
    <t xml:space="preserve">GRUPO ODINSA S.A </t>
  </si>
  <si>
    <t>Vicepresidente administrativo y financiero</t>
  </si>
  <si>
    <t>Profesional  graduado en ramas de la Economía, Contaduría, Derecho, Administración o Finanzas e Ingeniería Industrial e Ingeniería Financiera</t>
  </si>
  <si>
    <t>Economista</t>
  </si>
  <si>
    <t>CONSESION AUTOPISTA BOGOTA GIRARDOT</t>
  </si>
  <si>
    <t>Gerente General</t>
  </si>
  <si>
    <t>76 a 85</t>
  </si>
  <si>
    <t>PENDIENTE SEGÚN ACLARACIONES</t>
  </si>
  <si>
    <t xml:space="preserve">DEDICACIÓN </t>
  </si>
  <si>
    <t>Directora Interventoria</t>
  </si>
  <si>
    <t>NO VÁLIDO</t>
  </si>
  <si>
    <t>Ninguna</t>
  </si>
  <si>
    <t>El Miembro GESTIÓN INTEGRAL DEL SUELO COLOMBIA presenta los soportes de los indicadores de Capacidad Financiera (Capital Real y Crecimiento EBITDA) de su Casa Matriz en ESPAÑA</t>
  </si>
  <si>
    <t>El Miembro GESTION INTEGRAL DEL SUELO COLOMBIA presenta Cupo de Crédito con fecha posterior al Cierre del Concurso de Méritos</t>
  </si>
  <si>
    <t>La experiencia acreditada No aplica al perfil del cargo, pues NO se ha desempeñado en cargos con relación directa a INTERVENTORIAS. En la descripción del cargo allegada NO se evidencia el desempeño en funciones de INTERVENTORIA.</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</si>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</sst>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00000"/>
    <numFmt numFmtId="166" formatCode="&quot;$&quot;\ #,##0.00"/>
    <numFmt numFmtId="167" formatCode="0.000"/>
    <numFmt numFmtId="168" formatCode="#,##0.00000;[Red]#,##0.00000"/>
    <numFmt numFmtId="169" formatCode="[$$-540A]#,##0.00"/>
    <numFmt numFmtId="170" formatCode="&quot;$&quot;\ #,##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1"/>
      <color indexed="8"/>
      <name val="Calibri"/>
      <family val="2"/>
    </font>
    <font>
      <b/>
      <sz val="11"/>
      <name val="Arial Narrow"/>
      <family val="2"/>
    </font>
    <font>
      <sz val="11"/>
      <color indexed="8"/>
      <name val="Arial Narrow"/>
      <family val="2"/>
    </font>
    <font>
      <sz val="11"/>
      <name val="Arial Narrow"/>
      <family val="2"/>
    </font>
    <font>
      <b/>
      <u/>
      <sz val="11"/>
      <name val="Arial Narrow"/>
      <family val="2"/>
    </font>
    <font>
      <sz val="11"/>
      <color theme="1"/>
      <name val="Times New Roman"/>
      <family val="2"/>
    </font>
    <font>
      <b/>
      <sz val="18"/>
      <color theme="0"/>
      <name val="Arial Narrow"/>
      <family val="2"/>
    </font>
    <font>
      <sz val="11"/>
      <color theme="1"/>
      <name val="Arial Narrow"/>
      <family val="2"/>
    </font>
    <font>
      <b/>
      <sz val="10"/>
      <color theme="1"/>
      <name val="Calibri"/>
      <family val="2"/>
      <scheme val="minor"/>
    </font>
    <font>
      <sz val="9"/>
      <color theme="1"/>
      <name val="Calibri"/>
      <family val="2"/>
      <scheme val="minor"/>
    </font>
    <font>
      <b/>
      <sz val="18"/>
      <color theme="1"/>
      <name val="Calibri"/>
      <family val="2"/>
      <scheme val="minor"/>
    </font>
    <font>
      <sz val="9"/>
      <name val="Calibri"/>
      <family val="2"/>
      <scheme val="minor"/>
    </font>
    <font>
      <b/>
      <sz val="11"/>
      <name val="Calibri"/>
      <family val="2"/>
      <scheme val="minor"/>
    </font>
    <font>
      <b/>
      <sz val="10"/>
      <name val="Calibri"/>
      <family val="2"/>
      <scheme val="minor"/>
    </font>
    <font>
      <sz val="10"/>
      <name val="Calibri"/>
      <family val="2"/>
      <scheme val="minor"/>
    </font>
    <font>
      <sz val="10"/>
      <color rgb="FFFF0000"/>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b/>
      <sz val="9"/>
      <color theme="0"/>
      <name val="Arial Narrow"/>
      <family val="2"/>
    </font>
    <font>
      <sz val="9"/>
      <color theme="1"/>
      <name val="Arial Narrow"/>
      <family val="2"/>
    </font>
    <font>
      <b/>
      <sz val="14"/>
      <name val="Calibri"/>
      <family val="2"/>
      <scheme val="minor"/>
    </font>
    <font>
      <sz val="9"/>
      <color rgb="FF000000"/>
      <name val="Arial Narrow"/>
      <family val="2"/>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11" fillId="0" borderId="0"/>
    <xf numFmtId="0" fontId="11" fillId="0" borderId="0"/>
    <xf numFmtId="0" fontId="7" fillId="0" borderId="0"/>
    <xf numFmtId="0" fontId="16" fillId="0" borderId="0"/>
  </cellStyleXfs>
  <cellXfs count="272">
    <xf numFmtId="0" fontId="0" fillId="0" borderId="0" xfId="0"/>
    <xf numFmtId="0" fontId="0" fillId="3" borderId="1" xfId="0"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left" vertical="center" indent="2"/>
    </xf>
    <xf numFmtId="43" fontId="0" fillId="0" borderId="1" xfId="1" applyFont="1" applyBorder="1" applyAlignment="1">
      <alignment vertical="center"/>
    </xf>
    <xf numFmtId="164"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vertical="center"/>
    </xf>
    <xf numFmtId="0" fontId="4" fillId="0"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3" fontId="0" fillId="3" borderId="1" xfId="0" applyNumberFormat="1" applyFill="1" applyBorder="1" applyAlignment="1">
      <alignment vertical="center"/>
    </xf>
    <xf numFmtId="2" fontId="0" fillId="3" borderId="1" xfId="0" applyNumberFormat="1" applyFill="1" applyBorder="1" applyAlignment="1">
      <alignment vertical="center"/>
    </xf>
    <xf numFmtId="0" fontId="8" fillId="2"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Border="1" applyAlignment="1">
      <alignment vertical="center"/>
    </xf>
    <xf numFmtId="165" fontId="0" fillId="3" borderId="1" xfId="0" applyNumberFormat="1" applyFill="1" applyBorder="1" applyAlignment="1">
      <alignment vertical="center"/>
    </xf>
    <xf numFmtId="4" fontId="0" fillId="3" borderId="1" xfId="0" applyNumberFormat="1" applyFill="1" applyBorder="1" applyAlignment="1">
      <alignment vertical="center"/>
    </xf>
    <xf numFmtId="0" fontId="13" fillId="0" borderId="0" xfId="2" applyFont="1" applyFill="1" applyAlignment="1">
      <alignment horizontal="center" vertical="center" wrapText="1"/>
    </xf>
    <xf numFmtId="0" fontId="14" fillId="0" borderId="1" xfId="2" applyFont="1" applyFill="1" applyBorder="1" applyAlignment="1">
      <alignment horizontal="center" vertical="center" wrapText="1"/>
    </xf>
    <xf numFmtId="49" fontId="14" fillId="0" borderId="1" xfId="2" applyNumberFormat="1"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49" fontId="14" fillId="0" borderId="4" xfId="2" applyNumberFormat="1" applyFont="1" applyFill="1" applyBorder="1" applyAlignment="1">
      <alignment horizontal="center" vertical="center" wrapText="1"/>
    </xf>
    <xf numFmtId="0" fontId="13" fillId="0" borderId="0" xfId="2" applyFont="1" applyFill="1"/>
    <xf numFmtId="49" fontId="13" fillId="0" borderId="0" xfId="2" applyNumberFormat="1" applyFont="1" applyFill="1" applyAlignment="1">
      <alignment horizontal="center" vertical="center" wrapText="1"/>
    </xf>
    <xf numFmtId="0" fontId="7" fillId="0" borderId="0" xfId="4"/>
    <xf numFmtId="0" fontId="7" fillId="0" borderId="0" xfId="4" applyAlignment="1">
      <alignment horizontal="center" vertical="center"/>
    </xf>
    <xf numFmtId="0" fontId="10" fillId="2" borderId="11" xfId="4" applyFont="1" applyFill="1" applyBorder="1" applyAlignment="1">
      <alignment horizontal="center"/>
    </xf>
    <xf numFmtId="0" fontId="7" fillId="0" borderId="12" xfId="4" applyBorder="1" applyAlignment="1">
      <alignment horizontal="center" vertical="center"/>
    </xf>
    <xf numFmtId="0" fontId="10" fillId="0" borderId="12" xfId="4" applyFont="1" applyBorder="1" applyAlignment="1">
      <alignment horizontal="center" vertical="center"/>
    </xf>
    <xf numFmtId="0" fontId="7" fillId="0" borderId="13" xfId="4" applyBorder="1" applyAlignment="1">
      <alignment wrapText="1"/>
    </xf>
    <xf numFmtId="0" fontId="7" fillId="0" borderId="1" xfId="4" applyBorder="1" applyAlignment="1">
      <alignment horizontal="center" vertical="center"/>
    </xf>
    <xf numFmtId="0" fontId="10" fillId="0" borderId="1" xfId="4" applyFont="1" applyBorder="1"/>
    <xf numFmtId="0" fontId="7" fillId="0" borderId="1" xfId="4" applyBorder="1" applyAlignment="1">
      <alignment horizontal="center" vertical="center" wrapText="1"/>
    </xf>
    <xf numFmtId="0" fontId="7" fillId="0" borderId="13" xfId="4" applyBorder="1"/>
    <xf numFmtId="0" fontId="10" fillId="0" borderId="1" xfId="4" applyFont="1" applyFill="1" applyBorder="1" applyAlignment="1">
      <alignment horizontal="center" vertical="center"/>
    </xf>
    <xf numFmtId="0" fontId="7" fillId="0" borderId="14" xfId="4" applyBorder="1"/>
    <xf numFmtId="49" fontId="7" fillId="0" borderId="0" xfId="4" applyNumberFormat="1"/>
    <xf numFmtId="49" fontId="7" fillId="0" borderId="15" xfId="4" applyNumberFormat="1" applyBorder="1" applyAlignment="1">
      <alignment vertical="center" wrapText="1"/>
    </xf>
    <xf numFmtId="49" fontId="7" fillId="0" borderId="15" xfId="4" applyNumberFormat="1" applyBorder="1" applyAlignment="1">
      <alignment wrapText="1"/>
    </xf>
    <xf numFmtId="166" fontId="7" fillId="0" borderId="0" xfId="4" applyNumberFormat="1"/>
    <xf numFmtId="49" fontId="7" fillId="0" borderId="15" xfId="4" applyNumberFormat="1" applyBorder="1" applyAlignment="1">
      <alignment horizontal="left" vertical="center" wrapText="1"/>
    </xf>
    <xf numFmtId="49" fontId="7" fillId="0" borderId="16" xfId="4" applyNumberFormat="1" applyBorder="1" applyAlignment="1">
      <alignment wrapText="1"/>
    </xf>
    <xf numFmtId="166" fontId="7" fillId="0" borderId="13" xfId="4" applyNumberFormat="1" applyBorder="1"/>
    <xf numFmtId="166" fontId="7" fillId="0" borderId="1" xfId="4" applyNumberFormat="1" applyBorder="1" applyAlignment="1">
      <alignment horizontal="center" vertical="center"/>
    </xf>
    <xf numFmtId="14" fontId="7" fillId="0" borderId="1" xfId="4" applyNumberFormat="1" applyBorder="1" applyAlignment="1">
      <alignment horizontal="center" vertical="center"/>
    </xf>
    <xf numFmtId="14" fontId="7" fillId="0" borderId="15" xfId="4" applyNumberFormat="1" applyBorder="1"/>
    <xf numFmtId="14" fontId="7" fillId="0" borderId="16" xfId="4" applyNumberFormat="1" applyBorder="1" applyAlignment="1">
      <alignment horizontal="left" vertical="center"/>
    </xf>
    <xf numFmtId="49" fontId="7" fillId="0" borderId="14" xfId="4" applyNumberFormat="1" applyBorder="1"/>
    <xf numFmtId="49" fontId="7" fillId="0" borderId="1" xfId="4" applyNumberFormat="1" applyBorder="1" applyAlignment="1">
      <alignment horizontal="center" vertical="center"/>
    </xf>
    <xf numFmtId="49" fontId="7" fillId="0" borderId="15" xfId="4" applyNumberFormat="1" applyBorder="1"/>
    <xf numFmtId="49" fontId="7" fillId="0" borderId="16" xfId="4" applyNumberFormat="1" applyBorder="1"/>
    <xf numFmtId="0" fontId="7" fillId="0" borderId="15" xfId="4" applyBorder="1"/>
    <xf numFmtId="14" fontId="7" fillId="0" borderId="0" xfId="4" applyNumberFormat="1"/>
    <xf numFmtId="49" fontId="7" fillId="0" borderId="17" xfId="4" applyNumberFormat="1" applyFill="1" applyBorder="1"/>
    <xf numFmtId="0" fontId="7" fillId="0" borderId="18" xfId="4" applyBorder="1" applyAlignment="1">
      <alignment horizontal="center" vertical="center"/>
    </xf>
    <xf numFmtId="0" fontId="7" fillId="2" borderId="19" xfId="4" applyFill="1" applyBorder="1" applyAlignment="1">
      <alignment horizontal="center" vertical="center"/>
    </xf>
    <xf numFmtId="2" fontId="7" fillId="0" borderId="0" xfId="4" applyNumberFormat="1"/>
    <xf numFmtId="14" fontId="7" fillId="0" borderId="0" xfId="4" applyNumberFormat="1" applyAlignment="1">
      <alignment horizontal="left" vertical="center"/>
    </xf>
    <xf numFmtId="0" fontId="18" fillId="0" borderId="0" xfId="5" applyFont="1"/>
    <xf numFmtId="0" fontId="18" fillId="0" borderId="1" xfId="5" applyNumberFormat="1" applyFont="1" applyBorder="1" applyAlignment="1">
      <alignment horizontal="left" vertical="center" wrapText="1"/>
    </xf>
    <xf numFmtId="0" fontId="18" fillId="0" borderId="1" xfId="5" applyFont="1" applyBorder="1" applyAlignment="1">
      <alignment horizontal="left" vertical="center" wrapText="1"/>
    </xf>
    <xf numFmtId="0" fontId="18" fillId="0" borderId="0" xfId="5" applyFont="1" applyAlignment="1">
      <alignment horizontal="left" vertical="center" wrapText="1"/>
    </xf>
    <xf numFmtId="0" fontId="18" fillId="0" borderId="0" xfId="5" applyFont="1" applyAlignment="1">
      <alignment horizontal="center" vertical="center" wrapText="1"/>
    </xf>
    <xf numFmtId="0" fontId="18" fillId="0" borderId="0" xfId="5" applyFont="1" applyAlignment="1">
      <alignment horizontal="center" vertical="center"/>
    </xf>
    <xf numFmtId="0" fontId="9" fillId="0" borderId="0" xfId="0" applyFont="1" applyAlignment="1">
      <alignment horizontal="right" vertical="center"/>
    </xf>
    <xf numFmtId="0" fontId="0" fillId="0" borderId="0" xfId="0" applyAlignment="1">
      <alignment horizontal="left" vertical="center"/>
    </xf>
    <xf numFmtId="0" fontId="7" fillId="0" borderId="0" xfId="0" applyFont="1" applyAlignment="1">
      <alignment horizontal="right" vertical="center"/>
    </xf>
    <xf numFmtId="14" fontId="4" fillId="0" borderId="0" xfId="0" applyNumberFormat="1" applyFont="1" applyBorder="1" applyAlignment="1">
      <alignment horizontal="center" vertical="center"/>
    </xf>
    <xf numFmtId="14" fontId="7" fillId="0" borderId="0" xfId="0" applyNumberFormat="1" applyFont="1" applyBorder="1" applyAlignment="1">
      <alignment horizontal="center" vertical="center"/>
    </xf>
    <xf numFmtId="0" fontId="19" fillId="0" borderId="0" xfId="0" applyFont="1" applyFill="1" applyBorder="1" applyAlignment="1">
      <alignment horizontal="center" vertical="center" wrapText="1"/>
    </xf>
    <xf numFmtId="0" fontId="10" fillId="0" borderId="0" xfId="0" applyFont="1" applyAlignment="1">
      <alignment horizontal="right" vertical="center"/>
    </xf>
    <xf numFmtId="3" fontId="4"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xf>
    <xf numFmtId="169" fontId="20"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wrapText="1"/>
    </xf>
    <xf numFmtId="0" fontId="3" fillId="0" borderId="0"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9" fillId="5" borderId="0" xfId="0" applyFont="1" applyFill="1" applyBorder="1" applyAlignment="1">
      <alignment horizontal="center"/>
    </xf>
    <xf numFmtId="0" fontId="19" fillId="7" borderId="2"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3" xfId="0" applyFont="1" applyFill="1" applyBorder="1" applyAlignment="1">
      <alignment vertical="center" wrapText="1"/>
    </xf>
    <xf numFmtId="0" fontId="0" fillId="0" borderId="21" xfId="0" applyBorder="1"/>
    <xf numFmtId="0" fontId="23" fillId="7" borderId="2" xfId="0" applyFont="1" applyFill="1" applyBorder="1" applyAlignment="1">
      <alignment horizontal="center" vertical="center"/>
    </xf>
    <xf numFmtId="0" fontId="24" fillId="7" borderId="2" xfId="0" applyFont="1" applyFill="1" applyBorder="1" applyAlignment="1">
      <alignment horizontal="center" vertical="center" wrapText="1"/>
    </xf>
    <xf numFmtId="0" fontId="24" fillId="7" borderId="2" xfId="0" applyFont="1" applyFill="1" applyBorder="1" applyAlignment="1">
      <alignment horizontal="center" vertical="center"/>
    </xf>
    <xf numFmtId="0" fontId="24" fillId="7" borderId="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xf numFmtId="0" fontId="4"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25"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21" xfId="0" applyFont="1" applyBorder="1"/>
    <xf numFmtId="0" fontId="19" fillId="0" borderId="0"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center" vertical="center"/>
    </xf>
    <xf numFmtId="0" fontId="0" fillId="0" borderId="0" xfId="0" applyFont="1" applyBorder="1" applyAlignment="1">
      <alignment horizontal="center" wrapText="1"/>
    </xf>
    <xf numFmtId="0" fontId="6" fillId="0" borderId="0" xfId="0" applyFont="1" applyBorder="1" applyAlignment="1">
      <alignment horizontal="left" vertical="center" indent="2"/>
    </xf>
    <xf numFmtId="0" fontId="0" fillId="0" borderId="0" xfId="0" applyBorder="1" applyAlignment="1">
      <alignment vertical="center" wrapText="1"/>
    </xf>
    <xf numFmtId="164" fontId="0" fillId="0" borderId="0" xfId="1" applyNumberFormat="1" applyFont="1" applyBorder="1" applyAlignment="1">
      <alignment vertical="center"/>
    </xf>
    <xf numFmtId="0" fontId="0" fillId="0" borderId="0" xfId="0" applyBorder="1" applyAlignment="1">
      <alignment vertical="center"/>
    </xf>
    <xf numFmtId="3" fontId="0" fillId="0" borderId="0" xfId="0" applyNumberFormat="1" applyFill="1" applyBorder="1" applyAlignment="1">
      <alignment vertical="center"/>
    </xf>
    <xf numFmtId="0" fontId="28" fillId="0" borderId="1" xfId="0" applyFont="1" applyFill="1" applyBorder="1" applyAlignment="1">
      <alignment horizontal="left" vertical="center" indent="1"/>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29" fillId="0" borderId="0" xfId="0" applyFont="1"/>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xf numFmtId="0" fontId="3" fillId="0" borderId="21" xfId="0" applyFont="1" applyFill="1" applyBorder="1" applyAlignment="1">
      <alignment horizontal="center" vertical="center" wrapText="1"/>
    </xf>
    <xf numFmtId="0" fontId="23" fillId="7" borderId="1" xfId="0" applyFont="1" applyFill="1" applyBorder="1" applyAlignment="1">
      <alignment horizontal="center" vertical="center"/>
    </xf>
    <xf numFmtId="0" fontId="24" fillId="7" borderId="1" xfId="0" applyFont="1" applyFill="1" applyBorder="1" applyAlignment="1">
      <alignment horizontal="center" vertical="center" wrapText="1"/>
    </xf>
    <xf numFmtId="0" fontId="24" fillId="7" borderId="1" xfId="0" applyFont="1" applyFill="1" applyBorder="1" applyAlignment="1">
      <alignment horizontal="center" vertical="center"/>
    </xf>
    <xf numFmtId="0" fontId="30" fillId="6" borderId="1" xfId="5" applyFont="1" applyFill="1" applyBorder="1" applyAlignment="1">
      <alignment horizontal="left" vertical="center" wrapText="1"/>
    </xf>
    <xf numFmtId="0" fontId="30" fillId="6" borderId="1" xfId="5" applyFont="1" applyFill="1" applyBorder="1" applyAlignment="1">
      <alignment horizontal="center" vertical="center" wrapText="1"/>
    </xf>
    <xf numFmtId="0" fontId="31" fillId="0" borderId="1" xfId="5" applyFont="1" applyFill="1" applyBorder="1" applyAlignment="1">
      <alignment horizontal="center" vertical="center" wrapText="1"/>
    </xf>
    <xf numFmtId="0" fontId="31" fillId="0" borderId="1" xfId="5" applyFont="1" applyFill="1" applyBorder="1" applyAlignment="1">
      <alignment horizontal="center" vertical="center"/>
    </xf>
    <xf numFmtId="10" fontId="31" fillId="0" borderId="1" xfId="5" applyNumberFormat="1" applyFont="1" applyFill="1" applyBorder="1" applyAlignment="1">
      <alignment horizontal="center" vertical="center" wrapText="1"/>
    </xf>
    <xf numFmtId="167" fontId="31" fillId="0" borderId="1" xfId="5" applyNumberFormat="1" applyFont="1" applyFill="1" applyBorder="1" applyAlignment="1">
      <alignment horizontal="center" vertical="center" wrapText="1"/>
    </xf>
    <xf numFmtId="3" fontId="31" fillId="0" borderId="1" xfId="5" applyNumberFormat="1" applyFont="1" applyFill="1" applyBorder="1" applyAlignment="1">
      <alignment horizontal="center" vertical="center" wrapText="1"/>
    </xf>
    <xf numFmtId="0" fontId="18" fillId="0" borderId="1" xfId="5" applyFont="1" applyBorder="1"/>
    <xf numFmtId="0" fontId="18" fillId="0" borderId="1" xfId="5" applyFont="1" applyBorder="1" applyAlignment="1">
      <alignment horizontal="center" vertical="center"/>
    </xf>
    <xf numFmtId="0" fontId="14" fillId="0" borderId="1" xfId="5" applyFont="1" applyFill="1" applyBorder="1" applyAlignment="1">
      <alignment horizontal="left" vertical="center" wrapText="1"/>
    </xf>
    <xf numFmtId="0" fontId="18" fillId="0" borderId="1" xfId="5" applyFont="1" applyBorder="1" applyAlignment="1">
      <alignment wrapText="1"/>
    </xf>
    <xf numFmtId="0" fontId="12" fillId="0" borderId="1" xfId="2"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7" fillId="6" borderId="20" xfId="5" applyFont="1" applyFill="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center" vertical="center"/>
    </xf>
    <xf numFmtId="0" fontId="0" fillId="3" borderId="0" xfId="0" applyFill="1" applyAlignme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0" fillId="3" borderId="0" xfId="0" applyFill="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xf>
    <xf numFmtId="0" fontId="10" fillId="0" borderId="0" xfId="0" applyFont="1" applyAlignment="1">
      <alignment horizontal="right" vertical="center"/>
    </xf>
    <xf numFmtId="0" fontId="0" fillId="0" borderId="0" xfId="0" applyFont="1" applyAlignment="1">
      <alignment horizontal="left" vertical="center"/>
    </xf>
    <xf numFmtId="0" fontId="8" fillId="7" borderId="1" xfId="0" applyFont="1" applyFill="1" applyBorder="1" applyAlignment="1">
      <alignment horizontal="center" wrapText="1"/>
    </xf>
    <xf numFmtId="0" fontId="8" fillId="7" borderId="6"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8" fillId="7" borderId="5" xfId="0" applyFont="1" applyFill="1" applyBorder="1" applyAlignment="1">
      <alignment horizontal="center" wrapText="1"/>
    </xf>
    <xf numFmtId="0" fontId="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20" fillId="0" borderId="1" xfId="0" applyFont="1" applyFill="1" applyBorder="1" applyAlignment="1">
      <alignment horizontal="center" vertical="center" wrapText="1"/>
    </xf>
    <xf numFmtId="9" fontId="20" fillId="0" borderId="1" xfId="0" applyNumberFormat="1" applyFont="1" applyFill="1" applyBorder="1" applyAlignment="1">
      <alignment horizontal="center" vertical="center"/>
    </xf>
    <xf numFmtId="14" fontId="4" fillId="0" borderId="0" xfId="0" applyNumberFormat="1" applyFont="1" applyFill="1" applyAlignment="1">
      <alignment horizontal="center" vertical="center"/>
    </xf>
    <xf numFmtId="14" fontId="4"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168" fontId="20" fillId="0" borderId="1" xfId="0" applyNumberFormat="1" applyFont="1" applyFill="1" applyBorder="1" applyAlignment="1">
      <alignment horizontal="center" vertical="center"/>
    </xf>
    <xf numFmtId="0" fontId="22" fillId="0" borderId="1" xfId="0" applyFont="1" applyFill="1" applyBorder="1" applyAlignment="1">
      <alignment horizontal="justify" vertical="center" wrapText="1"/>
    </xf>
    <xf numFmtId="14" fontId="25" fillId="0" borderId="1"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0" fontId="27" fillId="0" borderId="21" xfId="0" applyFont="1" applyFill="1" applyBorder="1"/>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xf>
    <xf numFmtId="0" fontId="27" fillId="0" borderId="0" xfId="0" applyFont="1" applyFill="1"/>
    <xf numFmtId="0" fontId="25" fillId="0" borderId="1" xfId="0" applyFont="1" applyFill="1" applyBorder="1" applyAlignment="1">
      <alignment horizontal="justify" vertical="center" wrapText="1"/>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wrapText="1"/>
    </xf>
    <xf numFmtId="14" fontId="25" fillId="0" borderId="5" xfId="0" applyNumberFormat="1" applyFont="1" applyFill="1" applyBorder="1" applyAlignment="1">
      <alignment horizontal="center" vertical="center" wrapText="1"/>
    </xf>
    <xf numFmtId="0" fontId="32" fillId="0" borderId="0" xfId="0" applyFont="1" applyFill="1" applyBorder="1" applyAlignment="1">
      <alignment horizontal="center"/>
    </xf>
    <xf numFmtId="0" fontId="27" fillId="0" borderId="0" xfId="0" applyFont="1" applyFill="1" applyBorder="1"/>
    <xf numFmtId="14" fontId="27" fillId="0" borderId="1" xfId="0" applyNumberFormat="1" applyFont="1" applyFill="1" applyBorder="1" applyAlignment="1">
      <alignment horizontal="center" vertical="center"/>
    </xf>
    <xf numFmtId="9" fontId="25" fillId="0" borderId="1" xfId="0" applyNumberFormat="1" applyFont="1" applyFill="1" applyBorder="1" applyAlignment="1">
      <alignment horizontal="center" vertical="center"/>
    </xf>
    <xf numFmtId="0" fontId="27" fillId="0" borderId="0" xfId="0" applyFont="1" applyFill="1" applyAlignment="1">
      <alignment horizontal="center" vertical="center" wrapText="1"/>
    </xf>
    <xf numFmtId="0" fontId="24" fillId="0" borderId="1" xfId="0" applyFont="1" applyFill="1" applyBorder="1" applyAlignment="1">
      <alignment horizontal="center" vertical="center"/>
    </xf>
    <xf numFmtId="14" fontId="25" fillId="0" borderId="1"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2" fontId="25" fillId="0" borderId="1" xfId="0" applyNumberFormat="1" applyFont="1" applyFill="1" applyBorder="1" applyAlignment="1">
      <alignment horizontal="center" vertical="center"/>
    </xf>
    <xf numFmtId="0" fontId="33" fillId="0" borderId="19" xfId="0" applyFont="1" applyBorder="1" applyAlignment="1">
      <alignment horizontal="justify" vertical="center" wrapText="1"/>
    </xf>
    <xf numFmtId="0" fontId="33" fillId="0" borderId="23" xfId="0" applyFont="1" applyBorder="1" applyAlignment="1">
      <alignment horizontal="justify" vertical="center" wrapText="1"/>
    </xf>
    <xf numFmtId="0" fontId="23"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25" fillId="0" borderId="0" xfId="0" applyFont="1" applyFill="1" applyAlignment="1">
      <alignment horizontal="center"/>
    </xf>
    <xf numFmtId="0" fontId="25" fillId="0" borderId="22" xfId="0" applyFont="1" applyFill="1" applyBorder="1" applyAlignment="1">
      <alignment horizontal="justify" vertical="center" wrapText="1"/>
    </xf>
    <xf numFmtId="0" fontId="23" fillId="0" borderId="0" xfId="0" applyFont="1" applyFill="1"/>
    <xf numFmtId="2" fontId="23" fillId="0" borderId="0" xfId="0" applyNumberFormat="1"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25" fillId="0" borderId="0" xfId="0" applyFont="1" applyFill="1" applyAlignment="1">
      <alignment wrapText="1"/>
    </xf>
    <xf numFmtId="0" fontId="25" fillId="0" borderId="0" xfId="0" applyFont="1" applyFill="1"/>
    <xf numFmtId="0" fontId="24" fillId="0" borderId="0" xfId="0" applyFont="1" applyFill="1" applyAlignment="1">
      <alignment vertical="center"/>
    </xf>
    <xf numFmtId="0" fontId="24" fillId="0" borderId="0" xfId="0" applyFont="1" applyFill="1" applyAlignment="1">
      <alignment horizontal="center" vertical="center"/>
    </xf>
    <xf numFmtId="0" fontId="27" fillId="0" borderId="0" xfId="0" applyFont="1" applyFill="1" applyAlignment="1">
      <alignment horizontal="center"/>
    </xf>
    <xf numFmtId="0" fontId="25" fillId="0" borderId="1" xfId="0" applyFont="1" applyFill="1" applyBorder="1" applyAlignment="1">
      <alignment horizontal="center"/>
    </xf>
    <xf numFmtId="9" fontId="25" fillId="0" borderId="1" xfId="0" applyNumberFormat="1" applyFont="1" applyFill="1" applyBorder="1" applyAlignment="1">
      <alignment horizontal="center"/>
    </xf>
    <xf numFmtId="0" fontId="27" fillId="0" borderId="0" xfId="0" applyFont="1" applyFill="1" applyAlignment="1">
      <alignment wrapText="1"/>
    </xf>
    <xf numFmtId="14" fontId="27" fillId="0" borderId="1" xfId="0" applyNumberFormat="1" applyFont="1" applyFill="1" applyBorder="1" applyAlignment="1">
      <alignment horizontal="center"/>
    </xf>
    <xf numFmtId="0" fontId="27" fillId="0" borderId="0" xfId="0" applyFont="1" applyFill="1" applyBorder="1" applyAlignment="1">
      <alignment horizontal="center"/>
    </xf>
    <xf numFmtId="0" fontId="25"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5" fillId="0" borderId="1" xfId="0" applyFont="1" applyFill="1" applyBorder="1"/>
    <xf numFmtId="0" fontId="27" fillId="0" borderId="0" xfId="0" applyFont="1" applyFill="1" applyAlignment="1">
      <alignment vertical="center"/>
    </xf>
    <xf numFmtId="0" fontId="25" fillId="0" borderId="0" xfId="0" applyFont="1" applyFill="1" applyAlignment="1">
      <alignment horizontal="center" vertical="center"/>
    </xf>
    <xf numFmtId="9" fontId="25" fillId="0" borderId="1" xfId="0" applyNumberFormat="1" applyFont="1" applyFill="1" applyBorder="1" applyAlignment="1"/>
    <xf numFmtId="14" fontId="25" fillId="0" borderId="1" xfId="0" applyNumberFormat="1" applyFont="1" applyFill="1" applyBorder="1" applyAlignment="1">
      <alignment horizontal="center"/>
    </xf>
    <xf numFmtId="0" fontId="27" fillId="0" borderId="21" xfId="0" applyFont="1" applyFill="1" applyBorder="1" applyAlignment="1">
      <alignment horizontal="center" vertical="center" wrapText="1"/>
    </xf>
    <xf numFmtId="0" fontId="24" fillId="0" borderId="0" xfId="0" applyFont="1" applyFill="1"/>
    <xf numFmtId="0" fontId="25" fillId="0" borderId="0" xfId="0" applyFont="1" applyFill="1" applyBorder="1" applyAlignment="1">
      <alignment horizontal="center" vertical="center" wrapText="1"/>
    </xf>
    <xf numFmtId="0" fontId="23" fillId="0" borderId="0" xfId="0" applyFont="1" applyFill="1" applyBorder="1"/>
    <xf numFmtId="0" fontId="27" fillId="0" borderId="21" xfId="0" applyFont="1" applyFill="1" applyBorder="1" applyAlignment="1">
      <alignment horizontal="center"/>
    </xf>
  </cellXfs>
  <cellStyles count="6">
    <cellStyle name="Millares"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8</xdr:col>
      <xdr:colOff>425147</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592915</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1095374</xdr:colOff>
      <xdr:row>6</xdr:row>
      <xdr:rowOff>149433</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0412" y="432029"/>
          <a:ext cx="2824162" cy="87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3036" y="473529"/>
          <a:ext cx="2040746"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935075" y="299357"/>
          <a:ext cx="1836966" cy="967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120" zoomScaleSheetLayoutView="120" workbookViewId="0">
      <selection activeCell="A2" sqref="A2:D2"/>
    </sheetView>
  </sheetViews>
  <sheetFormatPr baseColWidth="10" defaultRowHeight="16.5" x14ac:dyDescent="0.25"/>
  <cols>
    <col min="1" max="1" width="49" style="30" customWidth="1"/>
    <col min="2" max="2" width="21.5703125" style="30" customWidth="1"/>
    <col min="3" max="3" width="14.7109375" style="38" customWidth="1"/>
    <col min="4" max="4" width="40.7109375" style="30" customWidth="1"/>
    <col min="5" max="16384" width="11.42578125" style="30"/>
  </cols>
  <sheetData>
    <row r="1" spans="1:4" x14ac:dyDescent="0.25">
      <c r="A1" s="160" t="s">
        <v>55</v>
      </c>
      <c r="B1" s="160"/>
      <c r="C1" s="160"/>
      <c r="D1" s="160"/>
    </row>
    <row r="2" spans="1:4" x14ac:dyDescent="0.25">
      <c r="A2" s="160" t="s">
        <v>41</v>
      </c>
      <c r="B2" s="160"/>
      <c r="C2" s="160"/>
      <c r="D2" s="160"/>
    </row>
    <row r="3" spans="1:4" x14ac:dyDescent="0.25">
      <c r="A3" s="160" t="s">
        <v>56</v>
      </c>
      <c r="B3" s="160" t="s">
        <v>57</v>
      </c>
      <c r="C3" s="161" t="s">
        <v>58</v>
      </c>
      <c r="D3" s="160" t="s">
        <v>37</v>
      </c>
    </row>
    <row r="4" spans="1:4" x14ac:dyDescent="0.25">
      <c r="A4" s="160"/>
      <c r="B4" s="160"/>
      <c r="C4" s="161"/>
      <c r="D4" s="160"/>
    </row>
    <row r="5" spans="1:4" x14ac:dyDescent="0.25">
      <c r="A5" s="160"/>
      <c r="B5" s="160"/>
      <c r="C5" s="161"/>
      <c r="D5" s="160"/>
    </row>
    <row r="6" spans="1:4" x14ac:dyDescent="0.25">
      <c r="A6" s="160" t="s">
        <v>59</v>
      </c>
      <c r="B6" s="160"/>
      <c r="C6" s="160"/>
      <c r="D6" s="160"/>
    </row>
    <row r="7" spans="1:4" x14ac:dyDescent="0.25">
      <c r="A7" s="31" t="s">
        <v>60</v>
      </c>
      <c r="B7" s="31" t="s">
        <v>1</v>
      </c>
      <c r="C7" s="32" t="s">
        <v>61</v>
      </c>
      <c r="D7" s="31" t="s">
        <v>38</v>
      </c>
    </row>
    <row r="8" spans="1:4" ht="102" customHeight="1" x14ac:dyDescent="0.25">
      <c r="A8" s="31" t="s">
        <v>62</v>
      </c>
      <c r="B8" s="31" t="s">
        <v>1</v>
      </c>
      <c r="C8" s="32" t="s">
        <v>61</v>
      </c>
      <c r="D8" s="31" t="s">
        <v>63</v>
      </c>
    </row>
    <row r="9" spans="1:4" ht="49.5" x14ac:dyDescent="0.25">
      <c r="A9" s="31" t="s">
        <v>64</v>
      </c>
      <c r="B9" s="31" t="s">
        <v>1</v>
      </c>
      <c r="C9" s="32" t="s">
        <v>65</v>
      </c>
      <c r="D9" s="31" t="s">
        <v>38</v>
      </c>
    </row>
    <row r="10" spans="1:4" ht="33" x14ac:dyDescent="0.25">
      <c r="A10" s="31" t="s">
        <v>66</v>
      </c>
      <c r="B10" s="31" t="s">
        <v>1</v>
      </c>
      <c r="C10" s="32" t="s">
        <v>67</v>
      </c>
      <c r="D10" s="31" t="s">
        <v>38</v>
      </c>
    </row>
    <row r="11" spans="1:4" x14ac:dyDescent="0.25">
      <c r="A11" s="31" t="s">
        <v>68</v>
      </c>
      <c r="B11" s="31" t="s">
        <v>1</v>
      </c>
      <c r="C11" s="32" t="s">
        <v>69</v>
      </c>
      <c r="D11" s="31" t="s">
        <v>38</v>
      </c>
    </row>
    <row r="12" spans="1:4" x14ac:dyDescent="0.25">
      <c r="A12" s="160" t="s">
        <v>70</v>
      </c>
      <c r="B12" s="163"/>
      <c r="C12" s="163"/>
      <c r="D12" s="164"/>
    </row>
    <row r="13" spans="1:4" x14ac:dyDescent="0.25">
      <c r="A13" s="160" t="s">
        <v>71</v>
      </c>
      <c r="B13" s="160"/>
      <c r="C13" s="160"/>
      <c r="D13" s="160"/>
    </row>
    <row r="14" spans="1:4" ht="33" x14ac:dyDescent="0.25">
      <c r="A14" s="31" t="s">
        <v>72</v>
      </c>
      <c r="B14" s="31" t="s">
        <v>1</v>
      </c>
      <c r="C14" s="32" t="s">
        <v>73</v>
      </c>
      <c r="D14" s="31" t="s">
        <v>38</v>
      </c>
    </row>
    <row r="15" spans="1:4" x14ac:dyDescent="0.25">
      <c r="A15" s="31" t="s">
        <v>74</v>
      </c>
      <c r="B15" s="31" t="s">
        <v>1</v>
      </c>
      <c r="C15" s="32" t="s">
        <v>75</v>
      </c>
      <c r="D15" s="31" t="s">
        <v>38</v>
      </c>
    </row>
    <row r="16" spans="1:4" ht="49.5" customHeight="1" x14ac:dyDescent="0.25">
      <c r="A16" s="31" t="s">
        <v>76</v>
      </c>
      <c r="B16" s="31" t="s">
        <v>1</v>
      </c>
      <c r="C16" s="32" t="s">
        <v>77</v>
      </c>
      <c r="D16" s="31" t="s">
        <v>38</v>
      </c>
    </row>
    <row r="17" spans="1:4" ht="66" x14ac:dyDescent="0.25">
      <c r="A17" s="31" t="s">
        <v>78</v>
      </c>
      <c r="B17" s="31" t="s">
        <v>1</v>
      </c>
      <c r="C17" s="32" t="s">
        <v>79</v>
      </c>
      <c r="D17" s="31" t="s">
        <v>38</v>
      </c>
    </row>
    <row r="18" spans="1:4" ht="33" x14ac:dyDescent="0.25">
      <c r="A18" s="31" t="s">
        <v>80</v>
      </c>
      <c r="B18" s="31" t="s">
        <v>1</v>
      </c>
      <c r="C18" s="32" t="s">
        <v>81</v>
      </c>
      <c r="D18" s="31" t="s">
        <v>38</v>
      </c>
    </row>
    <row r="19" spans="1:4" ht="49.5" x14ac:dyDescent="0.25">
      <c r="A19" s="31" t="s">
        <v>82</v>
      </c>
      <c r="B19" s="31" t="s">
        <v>1</v>
      </c>
      <c r="C19" s="32" t="s">
        <v>75</v>
      </c>
      <c r="D19" s="31" t="s">
        <v>38</v>
      </c>
    </row>
    <row r="20" spans="1:4" ht="68.25" customHeight="1" x14ac:dyDescent="0.25">
      <c r="A20" s="31" t="s">
        <v>83</v>
      </c>
      <c r="B20" s="31" t="s">
        <v>38</v>
      </c>
      <c r="C20" s="32" t="s">
        <v>38</v>
      </c>
      <c r="D20" s="31" t="s">
        <v>38</v>
      </c>
    </row>
    <row r="21" spans="1:4" x14ac:dyDescent="0.25">
      <c r="A21" s="160" t="s">
        <v>84</v>
      </c>
      <c r="B21" s="160"/>
      <c r="C21" s="160"/>
      <c r="D21" s="160"/>
    </row>
    <row r="22" spans="1:4" ht="149.25" customHeight="1" x14ac:dyDescent="0.25">
      <c r="A22" s="31" t="s">
        <v>85</v>
      </c>
      <c r="B22" s="31" t="s">
        <v>10</v>
      </c>
      <c r="C22" s="31" t="s">
        <v>10</v>
      </c>
      <c r="D22" s="31" t="s">
        <v>38</v>
      </c>
    </row>
    <row r="23" spans="1:4" ht="49.5" x14ac:dyDescent="0.25">
      <c r="A23" s="31" t="s">
        <v>86</v>
      </c>
      <c r="B23" s="31" t="s">
        <v>10</v>
      </c>
      <c r="C23" s="31" t="s">
        <v>10</v>
      </c>
      <c r="D23" s="31" t="s">
        <v>38</v>
      </c>
    </row>
    <row r="24" spans="1:4" ht="66" x14ac:dyDescent="0.25">
      <c r="A24" s="31" t="s">
        <v>78</v>
      </c>
      <c r="B24" s="31" t="s">
        <v>10</v>
      </c>
      <c r="C24" s="31" t="s">
        <v>10</v>
      </c>
      <c r="D24" s="31" t="s">
        <v>38</v>
      </c>
    </row>
    <row r="25" spans="1:4" ht="33" x14ac:dyDescent="0.25">
      <c r="A25" s="31" t="s">
        <v>87</v>
      </c>
      <c r="B25" s="33" t="s">
        <v>1</v>
      </c>
      <c r="C25" s="31" t="s">
        <v>88</v>
      </c>
      <c r="D25" s="31" t="s">
        <v>38</v>
      </c>
    </row>
    <row r="26" spans="1:4" ht="66" x14ac:dyDescent="0.25">
      <c r="A26" s="31" t="s">
        <v>89</v>
      </c>
      <c r="B26" s="31" t="s">
        <v>1</v>
      </c>
      <c r="C26" s="31" t="s">
        <v>88</v>
      </c>
      <c r="D26" s="31" t="s">
        <v>38</v>
      </c>
    </row>
    <row r="27" spans="1:4" x14ac:dyDescent="0.25">
      <c r="A27" s="160" t="s">
        <v>90</v>
      </c>
      <c r="B27" s="160"/>
      <c r="C27" s="160"/>
      <c r="D27" s="160"/>
    </row>
    <row r="28" spans="1:4" ht="49.5" x14ac:dyDescent="0.25">
      <c r="A28" s="31" t="s">
        <v>91</v>
      </c>
      <c r="B28" s="31" t="s">
        <v>10</v>
      </c>
      <c r="C28" s="31" t="s">
        <v>10</v>
      </c>
      <c r="D28" s="31" t="s">
        <v>38</v>
      </c>
    </row>
    <row r="29" spans="1:4" ht="49.5" x14ac:dyDescent="0.25">
      <c r="A29" s="31" t="s">
        <v>92</v>
      </c>
      <c r="B29" s="31" t="s">
        <v>10</v>
      </c>
      <c r="C29" s="31" t="s">
        <v>10</v>
      </c>
      <c r="D29" s="31" t="s">
        <v>38</v>
      </c>
    </row>
    <row r="30" spans="1:4" ht="66" x14ac:dyDescent="0.25">
      <c r="A30" s="31" t="s">
        <v>93</v>
      </c>
      <c r="B30" s="31" t="s">
        <v>10</v>
      </c>
      <c r="C30" s="31" t="s">
        <v>10</v>
      </c>
      <c r="D30" s="31" t="s">
        <v>38</v>
      </c>
    </row>
    <row r="31" spans="1:4" x14ac:dyDescent="0.25">
      <c r="A31" s="160" t="s">
        <v>94</v>
      </c>
      <c r="B31" s="160"/>
      <c r="C31" s="160"/>
      <c r="D31" s="160"/>
    </row>
    <row r="32" spans="1:4" ht="82.5" x14ac:dyDescent="0.25">
      <c r="A32" s="31" t="s">
        <v>95</v>
      </c>
      <c r="B32" s="31" t="s">
        <v>1</v>
      </c>
      <c r="C32" s="31" t="s">
        <v>96</v>
      </c>
      <c r="D32" s="31" t="s">
        <v>38</v>
      </c>
    </row>
    <row r="33" spans="1:4" ht="49.5" x14ac:dyDescent="0.25">
      <c r="A33" s="31" t="s">
        <v>97</v>
      </c>
      <c r="B33" s="31" t="s">
        <v>1</v>
      </c>
      <c r="C33" s="31" t="s">
        <v>96</v>
      </c>
      <c r="D33" s="31" t="s">
        <v>38</v>
      </c>
    </row>
    <row r="34" spans="1:4" ht="82.5" x14ac:dyDescent="0.25">
      <c r="A34" s="31" t="s">
        <v>98</v>
      </c>
      <c r="B34" s="31" t="s">
        <v>1</v>
      </c>
      <c r="C34" s="31" t="s">
        <v>99</v>
      </c>
      <c r="D34" s="31" t="s">
        <v>38</v>
      </c>
    </row>
    <row r="35" spans="1:4" ht="49.5" x14ac:dyDescent="0.25">
      <c r="A35" s="31" t="s">
        <v>100</v>
      </c>
      <c r="B35" s="31" t="s">
        <v>1</v>
      </c>
      <c r="C35" s="31" t="s">
        <v>101</v>
      </c>
      <c r="D35" s="31" t="s">
        <v>38</v>
      </c>
    </row>
    <row r="36" spans="1:4" ht="66" x14ac:dyDescent="0.25">
      <c r="A36" s="31" t="s">
        <v>102</v>
      </c>
      <c r="B36" s="31" t="s">
        <v>1</v>
      </c>
      <c r="C36" s="31">
        <v>31</v>
      </c>
      <c r="D36" s="31" t="s">
        <v>38</v>
      </c>
    </row>
    <row r="37" spans="1:4" ht="115.5" x14ac:dyDescent="0.25">
      <c r="A37" s="31" t="s">
        <v>103</v>
      </c>
      <c r="B37" s="31" t="s">
        <v>1</v>
      </c>
      <c r="C37" s="31">
        <v>31</v>
      </c>
      <c r="D37" s="31" t="s">
        <v>38</v>
      </c>
    </row>
    <row r="38" spans="1:4" ht="115.5" x14ac:dyDescent="0.25">
      <c r="A38" s="31" t="s">
        <v>104</v>
      </c>
      <c r="B38" s="31" t="s">
        <v>1</v>
      </c>
      <c r="C38" s="31">
        <v>31</v>
      </c>
      <c r="D38" s="31" t="s">
        <v>38</v>
      </c>
    </row>
    <row r="39" spans="1:4" ht="66" x14ac:dyDescent="0.25">
      <c r="A39" s="31" t="s">
        <v>105</v>
      </c>
      <c r="B39" s="31" t="s">
        <v>1</v>
      </c>
      <c r="C39" s="31">
        <v>31</v>
      </c>
      <c r="D39" s="31" t="s">
        <v>38</v>
      </c>
    </row>
    <row r="40" spans="1:4" ht="61.5" customHeight="1" x14ac:dyDescent="0.25">
      <c r="A40" s="31" t="s">
        <v>106</v>
      </c>
      <c r="B40" s="31" t="s">
        <v>1</v>
      </c>
      <c r="C40" s="31">
        <v>31</v>
      </c>
      <c r="D40" s="31" t="s">
        <v>38</v>
      </c>
    </row>
    <row r="41" spans="1:4" ht="66" x14ac:dyDescent="0.25">
      <c r="A41" s="31" t="s">
        <v>107</v>
      </c>
      <c r="B41" s="31" t="s">
        <v>1</v>
      </c>
      <c r="C41" s="31">
        <v>32</v>
      </c>
      <c r="D41" s="31" t="s">
        <v>38</v>
      </c>
    </row>
    <row r="42" spans="1:4" ht="49.5" x14ac:dyDescent="0.25">
      <c r="A42" s="31" t="s">
        <v>108</v>
      </c>
      <c r="B42" s="31" t="s">
        <v>1</v>
      </c>
      <c r="C42" s="31">
        <v>32</v>
      </c>
      <c r="D42" s="31" t="s">
        <v>38</v>
      </c>
    </row>
    <row r="43" spans="1:4" ht="49.5" x14ac:dyDescent="0.25">
      <c r="A43" s="31" t="s">
        <v>109</v>
      </c>
      <c r="B43" s="31" t="s">
        <v>1</v>
      </c>
      <c r="C43" s="31">
        <v>32</v>
      </c>
      <c r="D43" s="31" t="s">
        <v>38</v>
      </c>
    </row>
    <row r="44" spans="1:4" ht="66" x14ac:dyDescent="0.25">
      <c r="A44" s="31" t="s">
        <v>110</v>
      </c>
      <c r="B44" s="31" t="s">
        <v>1</v>
      </c>
      <c r="C44" s="31">
        <v>32</v>
      </c>
      <c r="D44" s="31" t="s">
        <v>38</v>
      </c>
    </row>
    <row r="45" spans="1:4" ht="66" x14ac:dyDescent="0.25">
      <c r="A45" s="31" t="s">
        <v>111</v>
      </c>
      <c r="B45" s="31" t="s">
        <v>1</v>
      </c>
      <c r="C45" s="33">
        <v>32</v>
      </c>
      <c r="D45" s="31" t="s">
        <v>38</v>
      </c>
    </row>
    <row r="46" spans="1:4" ht="280.5" x14ac:dyDescent="0.25">
      <c r="A46" s="31" t="s">
        <v>112</v>
      </c>
      <c r="B46" s="31" t="s">
        <v>1</v>
      </c>
      <c r="C46" s="31" t="s">
        <v>113</v>
      </c>
      <c r="D46" s="31" t="s">
        <v>38</v>
      </c>
    </row>
    <row r="47" spans="1:4" x14ac:dyDescent="0.25">
      <c r="A47" s="162" t="s">
        <v>114</v>
      </c>
      <c r="B47" s="162"/>
      <c r="C47" s="162"/>
      <c r="D47" s="162"/>
    </row>
    <row r="48" spans="1:4" ht="49.5" x14ac:dyDescent="0.25">
      <c r="A48" s="31" t="s">
        <v>115</v>
      </c>
      <c r="B48" s="31" t="s">
        <v>1</v>
      </c>
      <c r="C48" s="31" t="s">
        <v>116</v>
      </c>
      <c r="D48" s="31"/>
    </row>
    <row r="49" spans="1:4" x14ac:dyDescent="0.25">
      <c r="A49" s="162" t="s">
        <v>117</v>
      </c>
      <c r="B49" s="162"/>
      <c r="C49" s="162"/>
      <c r="D49" s="162"/>
    </row>
    <row r="50" spans="1:4" ht="99" x14ac:dyDescent="0.25">
      <c r="A50" s="31" t="s">
        <v>118</v>
      </c>
      <c r="B50" s="31" t="s">
        <v>1</v>
      </c>
      <c r="C50" s="31" t="s">
        <v>119</v>
      </c>
      <c r="D50" s="31" t="s">
        <v>38</v>
      </c>
    </row>
    <row r="51" spans="1:4" x14ac:dyDescent="0.25">
      <c r="A51" s="160" t="s">
        <v>120</v>
      </c>
      <c r="B51" s="160"/>
      <c r="C51" s="160"/>
      <c r="D51" s="160"/>
    </row>
    <row r="52" spans="1:4" x14ac:dyDescent="0.25">
      <c r="A52" s="31" t="s">
        <v>121</v>
      </c>
      <c r="B52" s="31" t="s">
        <v>1</v>
      </c>
      <c r="C52" s="32" t="s">
        <v>122</v>
      </c>
      <c r="D52" s="31" t="s">
        <v>38</v>
      </c>
    </row>
    <row r="53" spans="1:4" x14ac:dyDescent="0.25">
      <c r="A53" s="31" t="s">
        <v>123</v>
      </c>
      <c r="B53" s="31" t="s">
        <v>1</v>
      </c>
      <c r="C53" s="32" t="s">
        <v>124</v>
      </c>
      <c r="D53" s="31" t="s">
        <v>38</v>
      </c>
    </row>
    <row r="54" spans="1:4" ht="49.5" x14ac:dyDescent="0.25">
      <c r="A54" s="31" t="s">
        <v>125</v>
      </c>
      <c r="B54" s="31" t="s">
        <v>1</v>
      </c>
      <c r="C54" s="32" t="s">
        <v>126</v>
      </c>
      <c r="D54" s="31" t="s">
        <v>38</v>
      </c>
    </row>
    <row r="55" spans="1:4" ht="99" x14ac:dyDescent="0.25">
      <c r="A55" s="31" t="s">
        <v>127</v>
      </c>
      <c r="B55" s="31" t="s">
        <v>1</v>
      </c>
      <c r="C55" s="32" t="s">
        <v>128</v>
      </c>
      <c r="D55" s="31" t="s">
        <v>38</v>
      </c>
    </row>
    <row r="56" spans="1:4" x14ac:dyDescent="0.25">
      <c r="A56" s="160" t="s">
        <v>129</v>
      </c>
      <c r="B56" s="160"/>
      <c r="C56" s="160"/>
      <c r="D56" s="160"/>
    </row>
    <row r="57" spans="1:4" x14ac:dyDescent="0.25">
      <c r="A57" s="34" t="s">
        <v>130</v>
      </c>
      <c r="B57" s="35" t="s">
        <v>1</v>
      </c>
      <c r="C57" s="36" t="s">
        <v>131</v>
      </c>
      <c r="D57" s="31" t="s">
        <v>38</v>
      </c>
    </row>
    <row r="58" spans="1:4" x14ac:dyDescent="0.25">
      <c r="C58" s="30"/>
    </row>
    <row r="59" spans="1:4" x14ac:dyDescent="0.25">
      <c r="C59" s="30"/>
    </row>
    <row r="60" spans="1:4" x14ac:dyDescent="0.25">
      <c r="C60" s="30"/>
    </row>
    <row r="61" spans="1:4" x14ac:dyDescent="0.25">
      <c r="C61" s="30"/>
    </row>
    <row r="62" spans="1:4" x14ac:dyDescent="0.25">
      <c r="C62" s="30"/>
    </row>
    <row r="63" spans="1:4" x14ac:dyDescent="0.25">
      <c r="C63" s="30"/>
    </row>
    <row r="64" spans="1:4" x14ac:dyDescent="0.25">
      <c r="C64" s="30"/>
    </row>
    <row r="65" spans="3:3" x14ac:dyDescent="0.25">
      <c r="C65" s="30"/>
    </row>
    <row r="66" spans="3:3" x14ac:dyDescent="0.25">
      <c r="C66" s="30"/>
    </row>
    <row r="67" spans="3:3" x14ac:dyDescent="0.25">
      <c r="C67" s="30"/>
    </row>
    <row r="68" spans="3:3" x14ac:dyDescent="0.25">
      <c r="C68" s="30"/>
    </row>
    <row r="69" spans="3:3" x14ac:dyDescent="0.25">
      <c r="C69" s="30"/>
    </row>
    <row r="70" spans="3:3" x14ac:dyDescent="0.25">
      <c r="C70" s="30"/>
    </row>
    <row r="71" spans="3:3" x14ac:dyDescent="0.25">
      <c r="C71" s="30"/>
    </row>
    <row r="72" spans="3:3" x14ac:dyDescent="0.25">
      <c r="C72" s="30"/>
    </row>
    <row r="73" spans="3:3" ht="74.25" customHeight="1" x14ac:dyDescent="0.25">
      <c r="C73" s="30"/>
    </row>
    <row r="74" spans="3:3" x14ac:dyDescent="0.25">
      <c r="C74" s="30"/>
    </row>
    <row r="75" spans="3:3" x14ac:dyDescent="0.25">
      <c r="C75" s="30"/>
    </row>
    <row r="76" spans="3:3" x14ac:dyDescent="0.25">
      <c r="C76" s="30"/>
    </row>
    <row r="77" spans="3:3" ht="155.25" customHeight="1" x14ac:dyDescent="0.25">
      <c r="C77" s="30"/>
    </row>
    <row r="78" spans="3:3" x14ac:dyDescent="0.25">
      <c r="C78" s="30"/>
    </row>
    <row r="79" spans="3:3" x14ac:dyDescent="0.25">
      <c r="C79" s="30"/>
    </row>
    <row r="80" spans="3:3" x14ac:dyDescent="0.25">
      <c r="C80" s="30"/>
    </row>
    <row r="81" spans="3:3" x14ac:dyDescent="0.25">
      <c r="C81" s="30"/>
    </row>
    <row r="82" spans="3:3" x14ac:dyDescent="0.25">
      <c r="C82" s="30"/>
    </row>
    <row r="83" spans="3:3" x14ac:dyDescent="0.25">
      <c r="C83" s="30"/>
    </row>
    <row r="84" spans="3:3" x14ac:dyDescent="0.25">
      <c r="C84" s="30"/>
    </row>
    <row r="85" spans="3:3" x14ac:dyDescent="0.25">
      <c r="C85" s="30"/>
    </row>
    <row r="86" spans="3:3" x14ac:dyDescent="0.25">
      <c r="C86" s="30"/>
    </row>
    <row r="87" spans="3:3" x14ac:dyDescent="0.25">
      <c r="C87" s="30"/>
    </row>
    <row r="88" spans="3:3" x14ac:dyDescent="0.25">
      <c r="C88" s="30"/>
    </row>
    <row r="89" spans="3:3" x14ac:dyDescent="0.25">
      <c r="C89" s="30"/>
    </row>
    <row r="90" spans="3:3" x14ac:dyDescent="0.25">
      <c r="C90" s="30"/>
    </row>
    <row r="91" spans="3:3" x14ac:dyDescent="0.25">
      <c r="C91" s="30"/>
    </row>
    <row r="92" spans="3:3" x14ac:dyDescent="0.25">
      <c r="C92" s="30"/>
    </row>
    <row r="93" spans="3:3" x14ac:dyDescent="0.25">
      <c r="C93" s="30"/>
    </row>
    <row r="94" spans="3:3" x14ac:dyDescent="0.25">
      <c r="C94" s="30"/>
    </row>
    <row r="95" spans="3:3" ht="230.25" customHeight="1" x14ac:dyDescent="0.25">
      <c r="C95" s="30"/>
    </row>
    <row r="96" spans="3:3" x14ac:dyDescent="0.25">
      <c r="C96" s="30"/>
    </row>
    <row r="97" spans="3:3" x14ac:dyDescent="0.25">
      <c r="C97" s="30"/>
    </row>
    <row r="98" spans="3:3" x14ac:dyDescent="0.25">
      <c r="C98" s="30"/>
    </row>
    <row r="99" spans="3:3" x14ac:dyDescent="0.25">
      <c r="C99" s="30"/>
    </row>
    <row r="100" spans="3:3" x14ac:dyDescent="0.25">
      <c r="C100" s="30"/>
    </row>
    <row r="101" spans="3:3" x14ac:dyDescent="0.25">
      <c r="C101" s="30"/>
    </row>
    <row r="102" spans="3:3" x14ac:dyDescent="0.25">
      <c r="C102" s="30"/>
    </row>
    <row r="103" spans="3:3" x14ac:dyDescent="0.25">
      <c r="C103" s="30"/>
    </row>
    <row r="104" spans="3:3" x14ac:dyDescent="0.25">
      <c r="C104" s="30"/>
    </row>
    <row r="105" spans="3:3" x14ac:dyDescent="0.25">
      <c r="C105" s="30"/>
    </row>
    <row r="106" spans="3:3" x14ac:dyDescent="0.25">
      <c r="C106" s="30"/>
    </row>
    <row r="107" spans="3:3" x14ac:dyDescent="0.25">
      <c r="C107" s="30"/>
    </row>
    <row r="108" spans="3:3" x14ac:dyDescent="0.25">
      <c r="C108" s="30"/>
    </row>
    <row r="109" spans="3:3" x14ac:dyDescent="0.25">
      <c r="C109" s="30"/>
    </row>
    <row r="110" spans="3:3" x14ac:dyDescent="0.25">
      <c r="C110" s="30"/>
    </row>
    <row r="111" spans="3:3" x14ac:dyDescent="0.25">
      <c r="C111" s="30"/>
    </row>
    <row r="112" spans="3:3" x14ac:dyDescent="0.25">
      <c r="C112" s="30"/>
    </row>
    <row r="113" spans="3:3" x14ac:dyDescent="0.25">
      <c r="C113" s="30"/>
    </row>
    <row r="114" spans="3:3" x14ac:dyDescent="0.25">
      <c r="C114" s="30"/>
    </row>
    <row r="115" spans="3:3" x14ac:dyDescent="0.25">
      <c r="C115" s="30"/>
    </row>
    <row r="116" spans="3:3" x14ac:dyDescent="0.25">
      <c r="C116" s="30"/>
    </row>
    <row r="117" spans="3:3" ht="123.75" customHeight="1" x14ac:dyDescent="0.25">
      <c r="C117" s="30"/>
    </row>
    <row r="118" spans="3:3" x14ac:dyDescent="0.25">
      <c r="C118" s="30"/>
    </row>
    <row r="119" spans="3:3" x14ac:dyDescent="0.25">
      <c r="C119" s="30"/>
    </row>
    <row r="120" spans="3:3" x14ac:dyDescent="0.25">
      <c r="C120" s="30"/>
    </row>
    <row r="121" spans="3:3" x14ac:dyDescent="0.25">
      <c r="C121" s="30"/>
    </row>
    <row r="122" spans="3:3" x14ac:dyDescent="0.25">
      <c r="C122" s="30"/>
    </row>
    <row r="123" spans="3:3" x14ac:dyDescent="0.25">
      <c r="C123" s="30"/>
    </row>
    <row r="124" spans="3:3" x14ac:dyDescent="0.25">
      <c r="C124" s="30"/>
    </row>
    <row r="125" spans="3:3" x14ac:dyDescent="0.25">
      <c r="C125" s="30"/>
    </row>
    <row r="126" spans="3:3" x14ac:dyDescent="0.25">
      <c r="C126" s="30"/>
    </row>
    <row r="127" spans="3:3" x14ac:dyDescent="0.25">
      <c r="C127" s="30"/>
    </row>
    <row r="128" spans="3:3" x14ac:dyDescent="0.25">
      <c r="C128" s="30"/>
    </row>
    <row r="129" spans="3:3" x14ac:dyDescent="0.25">
      <c r="C129" s="30"/>
    </row>
    <row r="130" spans="3:3" x14ac:dyDescent="0.25">
      <c r="C130" s="30"/>
    </row>
    <row r="131" spans="3:3" x14ac:dyDescent="0.25">
      <c r="C131" s="30"/>
    </row>
    <row r="132" spans="3:3" x14ac:dyDescent="0.25">
      <c r="C132" s="30"/>
    </row>
    <row r="133" spans="3:3" x14ac:dyDescent="0.25">
      <c r="C133" s="30"/>
    </row>
    <row r="134" spans="3:3" x14ac:dyDescent="0.25">
      <c r="C134" s="30"/>
    </row>
    <row r="135" spans="3:3" x14ac:dyDescent="0.25">
      <c r="C135" s="30"/>
    </row>
    <row r="136" spans="3:3" x14ac:dyDescent="0.25">
      <c r="C136" s="30"/>
    </row>
    <row r="137" spans="3:3" x14ac:dyDescent="0.25">
      <c r="C137" s="30"/>
    </row>
    <row r="138" spans="3:3" x14ac:dyDescent="0.25">
      <c r="C138" s="30"/>
    </row>
    <row r="139" spans="3:3" x14ac:dyDescent="0.25">
      <c r="C139" s="30"/>
    </row>
    <row r="140" spans="3:3" x14ac:dyDescent="0.25">
      <c r="C140" s="30"/>
    </row>
    <row r="141" spans="3:3" x14ac:dyDescent="0.25">
      <c r="C141" s="30"/>
    </row>
    <row r="142" spans="3:3" x14ac:dyDescent="0.25">
      <c r="C142" s="30"/>
    </row>
    <row r="143" spans="3:3" x14ac:dyDescent="0.25">
      <c r="C143" s="30"/>
    </row>
    <row r="144" spans="3:3" x14ac:dyDescent="0.25">
      <c r="C144" s="30"/>
    </row>
    <row r="145" spans="3:3" x14ac:dyDescent="0.25">
      <c r="C145" s="30"/>
    </row>
    <row r="146" spans="3:3" x14ac:dyDescent="0.25">
      <c r="C146" s="30"/>
    </row>
    <row r="147" spans="3:3" x14ac:dyDescent="0.25">
      <c r="C147" s="30"/>
    </row>
    <row r="148" spans="3:3" x14ac:dyDescent="0.25">
      <c r="C148" s="30"/>
    </row>
    <row r="149" spans="3:3" x14ac:dyDescent="0.25">
      <c r="C149" s="30"/>
    </row>
    <row r="150" spans="3:3" x14ac:dyDescent="0.25">
      <c r="C150" s="30"/>
    </row>
    <row r="151" spans="3:3" x14ac:dyDescent="0.25">
      <c r="C151" s="30"/>
    </row>
    <row r="152" spans="3:3" s="37" customFormat="1" x14ac:dyDescent="0.3"/>
    <row r="153" spans="3:3" s="37" customFormat="1" ht="35.25" customHeight="1" x14ac:dyDescent="0.3"/>
    <row r="154" spans="3:3" x14ac:dyDescent="0.25">
      <c r="C154" s="30"/>
    </row>
    <row r="155" spans="3:3" x14ac:dyDescent="0.25">
      <c r="C155" s="30"/>
    </row>
    <row r="156" spans="3:3" x14ac:dyDescent="0.25">
      <c r="C156" s="30"/>
    </row>
    <row r="157" spans="3:3" x14ac:dyDescent="0.25">
      <c r="C157" s="30"/>
    </row>
    <row r="158" spans="3:3" s="37" customFormat="1" x14ac:dyDescent="0.3"/>
    <row r="159" spans="3:3" ht="78" customHeight="1" x14ac:dyDescent="0.25">
      <c r="C159" s="30"/>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3" sqref="A3:O3"/>
    </sheetView>
  </sheetViews>
  <sheetFormatPr baseColWidth="10" defaultRowHeight="15" x14ac:dyDescent="0.25"/>
  <cols>
    <col min="1" max="1" width="21.42578125" bestFit="1" customWidth="1"/>
    <col min="2" max="2" width="48.7109375" customWidth="1"/>
    <col min="3" max="3" width="10.42578125" customWidth="1"/>
    <col min="4" max="4" width="6.28515625" bestFit="1" customWidth="1"/>
    <col min="5" max="5" width="26.7109375" style="90" customWidth="1"/>
    <col min="6" max="6" width="2.28515625" customWidth="1"/>
    <col min="7" max="7" width="7.140625" bestFit="1" customWidth="1"/>
    <col min="8" max="8" width="21" style="6" customWidth="1"/>
    <col min="9" max="9" width="23.140625" customWidth="1"/>
    <col min="11" max="11" width="13.140625" customWidth="1"/>
    <col min="12" max="12" width="7.7109375" bestFit="1" customWidth="1"/>
    <col min="13" max="13" width="14.28515625" style="7" customWidth="1"/>
    <col min="14" max="14" width="9.42578125" customWidth="1"/>
    <col min="15" max="15" width="21.710937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124"/>
      <c r="B1" s="124"/>
      <c r="C1" s="124"/>
      <c r="D1" s="124"/>
      <c r="E1" s="125"/>
      <c r="F1" s="124"/>
      <c r="G1" s="124"/>
      <c r="H1" s="126"/>
      <c r="I1" s="124"/>
      <c r="J1" s="124"/>
      <c r="K1" s="124"/>
      <c r="L1" s="124"/>
      <c r="M1" s="127"/>
      <c r="N1" s="124"/>
      <c r="O1" s="124"/>
    </row>
    <row r="2" spans="1:15" ht="21" x14ac:dyDescent="0.35">
      <c r="A2" s="199" t="s">
        <v>264</v>
      </c>
      <c r="B2" s="199"/>
      <c r="C2" s="199"/>
      <c r="D2" s="199"/>
      <c r="E2" s="199"/>
      <c r="F2" s="199"/>
      <c r="G2" s="199"/>
      <c r="H2" s="199"/>
      <c r="I2" s="199"/>
      <c r="J2" s="199"/>
      <c r="K2" s="199"/>
      <c r="L2" s="199"/>
      <c r="M2" s="199"/>
      <c r="N2" s="199"/>
      <c r="O2" s="199"/>
    </row>
    <row r="3" spans="1:15" ht="21" x14ac:dyDescent="0.35">
      <c r="A3" s="199" t="s">
        <v>265</v>
      </c>
      <c r="B3" s="199"/>
      <c r="C3" s="199"/>
      <c r="D3" s="199"/>
      <c r="E3" s="199"/>
      <c r="F3" s="200"/>
      <c r="G3" s="199"/>
      <c r="H3" s="199"/>
      <c r="I3" s="199"/>
      <c r="J3" s="199"/>
      <c r="K3" s="199"/>
      <c r="L3" s="199"/>
      <c r="M3" s="199"/>
      <c r="N3" s="199"/>
      <c r="O3" s="199"/>
    </row>
    <row r="4" spans="1:15" ht="20.25" customHeight="1" x14ac:dyDescent="0.35">
      <c r="A4" s="199" t="s">
        <v>230</v>
      </c>
      <c r="B4" s="199"/>
      <c r="C4" s="199"/>
      <c r="D4" s="199"/>
      <c r="E4" s="199"/>
      <c r="F4" s="101"/>
      <c r="G4" s="201" t="s">
        <v>231</v>
      </c>
      <c r="H4" s="202"/>
      <c r="I4" s="202"/>
      <c r="J4" s="202"/>
      <c r="K4" s="202"/>
      <c r="L4" s="202"/>
      <c r="M4" s="202"/>
      <c r="N4" s="202"/>
      <c r="O4" s="203"/>
    </row>
    <row r="5" spans="1:15" ht="18" customHeight="1" x14ac:dyDescent="0.25">
      <c r="A5" s="102" t="s">
        <v>192</v>
      </c>
      <c r="B5" s="102" t="s">
        <v>4</v>
      </c>
      <c r="C5" s="102" t="s">
        <v>1</v>
      </c>
      <c r="D5" s="103" t="s">
        <v>0</v>
      </c>
      <c r="E5" s="104" t="s">
        <v>37</v>
      </c>
      <c r="F5" s="128"/>
      <c r="G5" s="106" t="s">
        <v>192</v>
      </c>
      <c r="H5" s="107" t="s">
        <v>232</v>
      </c>
      <c r="I5" s="108" t="s">
        <v>233</v>
      </c>
      <c r="J5" s="108" t="s">
        <v>234</v>
      </c>
      <c r="K5" s="108" t="s">
        <v>235</v>
      </c>
      <c r="L5" s="108" t="s">
        <v>236</v>
      </c>
      <c r="M5" s="109" t="s">
        <v>1</v>
      </c>
      <c r="N5" s="109" t="s">
        <v>0</v>
      </c>
      <c r="O5" s="109" t="s">
        <v>32</v>
      </c>
    </row>
    <row r="6" spans="1:15" ht="60.75" customHeight="1" x14ac:dyDescent="0.25">
      <c r="A6" s="217" t="s">
        <v>237</v>
      </c>
      <c r="B6" s="218" t="s">
        <v>38</v>
      </c>
      <c r="C6" s="219" t="s">
        <v>238</v>
      </c>
      <c r="D6" s="217">
        <v>165</v>
      </c>
      <c r="E6" s="219" t="s">
        <v>266</v>
      </c>
      <c r="F6" s="240"/>
      <c r="G6" s="246">
        <v>1</v>
      </c>
      <c r="H6" s="219" t="s">
        <v>267</v>
      </c>
      <c r="I6" s="219" t="s">
        <v>268</v>
      </c>
      <c r="J6" s="235">
        <v>34943</v>
      </c>
      <c r="K6" s="235">
        <v>36219</v>
      </c>
      <c r="L6" s="219">
        <f>+ROUND((K6-J6)/30,2)</f>
        <v>42.53</v>
      </c>
      <c r="M6" s="247">
        <v>1</v>
      </c>
      <c r="N6" s="247">
        <v>361</v>
      </c>
      <c r="O6" s="218"/>
    </row>
    <row r="7" spans="1:15" ht="54.75" customHeight="1" x14ac:dyDescent="0.25">
      <c r="A7" s="217" t="s">
        <v>241</v>
      </c>
      <c r="B7" s="225" t="s">
        <v>269</v>
      </c>
      <c r="C7" s="219" t="s">
        <v>238</v>
      </c>
      <c r="D7" s="219">
        <v>162</v>
      </c>
      <c r="E7" s="219" t="s">
        <v>270</v>
      </c>
      <c r="F7" s="248"/>
      <c r="G7" s="246">
        <v>2</v>
      </c>
      <c r="H7" s="219" t="s">
        <v>267</v>
      </c>
      <c r="I7" s="219" t="s">
        <v>271</v>
      </c>
      <c r="J7" s="235">
        <v>36220</v>
      </c>
      <c r="K7" s="235">
        <v>38045</v>
      </c>
      <c r="L7" s="219">
        <f t="shared" ref="L7:L8" si="0">+ROUND((K7-J7)/30,2)</f>
        <v>60.83</v>
      </c>
      <c r="M7" s="247">
        <v>1</v>
      </c>
      <c r="N7" s="247">
        <v>361</v>
      </c>
      <c r="O7" s="218"/>
    </row>
    <row r="8" spans="1:15" ht="38.25" customHeight="1" x14ac:dyDescent="0.25">
      <c r="A8" s="217" t="s">
        <v>246</v>
      </c>
      <c r="B8" s="225" t="s">
        <v>247</v>
      </c>
      <c r="C8" s="219" t="s">
        <v>238</v>
      </c>
      <c r="D8" s="219">
        <v>163</v>
      </c>
      <c r="E8" s="219" t="s">
        <v>272</v>
      </c>
      <c r="F8" s="249"/>
      <c r="G8" s="246">
        <v>5</v>
      </c>
      <c r="H8" s="219" t="s">
        <v>267</v>
      </c>
      <c r="I8" s="219" t="s">
        <v>273</v>
      </c>
      <c r="J8" s="235">
        <v>38047</v>
      </c>
      <c r="K8" s="235">
        <v>41171</v>
      </c>
      <c r="L8" s="219">
        <f t="shared" si="0"/>
        <v>104.13</v>
      </c>
      <c r="M8" s="247">
        <v>1</v>
      </c>
      <c r="N8" s="247">
        <v>362</v>
      </c>
      <c r="O8" s="218"/>
    </row>
    <row r="9" spans="1:15" ht="103.5" customHeight="1" x14ac:dyDescent="0.25">
      <c r="A9" s="217" t="s">
        <v>250</v>
      </c>
      <c r="B9" s="225" t="s">
        <v>274</v>
      </c>
      <c r="C9" s="219" t="s">
        <v>238</v>
      </c>
      <c r="D9" s="219" t="s">
        <v>275</v>
      </c>
      <c r="E9" s="219" t="s">
        <v>276</v>
      </c>
      <c r="F9" s="249"/>
      <c r="G9" s="241"/>
      <c r="H9" s="250"/>
      <c r="I9" s="251"/>
      <c r="J9" s="251"/>
      <c r="K9" s="252" t="s">
        <v>258</v>
      </c>
      <c r="L9" s="253">
        <f>SUMPRODUCT(L6:L8,M6:M8)</f>
        <v>207.49</v>
      </c>
      <c r="M9" s="254"/>
      <c r="N9" s="224"/>
      <c r="O9" s="224"/>
    </row>
    <row r="10" spans="1:15" ht="66.75" customHeight="1" x14ac:dyDescent="0.25">
      <c r="A10" s="217" t="s">
        <v>277</v>
      </c>
      <c r="B10" s="218" t="s">
        <v>255</v>
      </c>
      <c r="C10" s="255" t="s">
        <v>238</v>
      </c>
      <c r="D10" s="255">
        <v>354</v>
      </c>
      <c r="E10" s="219"/>
      <c r="F10" s="248"/>
      <c r="G10" s="224"/>
      <c r="H10" s="250"/>
      <c r="I10" s="251"/>
      <c r="J10" s="251"/>
      <c r="K10" s="251"/>
      <c r="L10" s="242"/>
      <c r="M10" s="254"/>
      <c r="N10" s="224"/>
      <c r="O10" s="224"/>
    </row>
    <row r="11" spans="1:15" ht="26.25" customHeight="1" x14ac:dyDescent="0.25">
      <c r="A11" s="217" t="s">
        <v>257</v>
      </c>
      <c r="B11" s="256">
        <v>1</v>
      </c>
      <c r="C11" s="255" t="s">
        <v>238</v>
      </c>
      <c r="D11" s="255">
        <v>354</v>
      </c>
      <c r="E11" s="256"/>
      <c r="F11" s="248"/>
      <c r="G11" s="224"/>
      <c r="H11" s="257"/>
      <c r="I11" s="224"/>
      <c r="J11" s="224"/>
      <c r="K11" s="224"/>
      <c r="L11" s="115"/>
      <c r="M11" s="254"/>
      <c r="N11" s="224"/>
      <c r="O11" s="224"/>
    </row>
    <row r="12" spans="1:15" ht="26.25" customHeight="1" x14ac:dyDescent="0.25">
      <c r="A12" s="217" t="s">
        <v>259</v>
      </c>
      <c r="B12" s="243" t="s">
        <v>10</v>
      </c>
      <c r="C12" s="255" t="s">
        <v>238</v>
      </c>
      <c r="D12" s="219">
        <v>355</v>
      </c>
      <c r="E12" s="258">
        <v>35512</v>
      </c>
      <c r="F12" s="259"/>
      <c r="G12" s="224"/>
      <c r="H12" s="257"/>
      <c r="I12" s="224"/>
      <c r="J12" s="224"/>
      <c r="K12" s="224"/>
      <c r="L12" s="244"/>
      <c r="M12" s="254"/>
      <c r="N12" s="224"/>
      <c r="O12" s="224"/>
    </row>
    <row r="13" spans="1:15" ht="109.5" customHeight="1" x14ac:dyDescent="0.25">
      <c r="A13" s="236" t="s">
        <v>260</v>
      </c>
      <c r="B13" s="225" t="s">
        <v>261</v>
      </c>
      <c r="C13" s="222" t="s">
        <v>238</v>
      </c>
      <c r="D13" s="219"/>
      <c r="E13" s="246"/>
      <c r="F13" s="259"/>
      <c r="G13" s="224"/>
      <c r="H13" s="257"/>
      <c r="I13" s="224"/>
      <c r="J13" s="224"/>
      <c r="K13" s="224"/>
      <c r="L13" s="244"/>
      <c r="M13" s="254"/>
      <c r="N13" s="224"/>
      <c r="O13" s="224"/>
    </row>
    <row r="14" spans="1:15" ht="25.5" x14ac:dyDescent="0.25">
      <c r="A14" s="217" t="s">
        <v>278</v>
      </c>
      <c r="B14" s="237">
        <v>7</v>
      </c>
      <c r="C14" s="219">
        <f>+IF(E14&gt;=B14,1,0)</f>
        <v>1</v>
      </c>
      <c r="D14" s="219"/>
      <c r="E14" s="216">
        <f>+E15/12</f>
        <v>17.290833333333335</v>
      </c>
      <c r="F14" s="224"/>
      <c r="G14" s="224"/>
      <c r="H14" s="257"/>
      <c r="I14" s="224"/>
      <c r="J14" s="224"/>
      <c r="K14" s="224"/>
      <c r="L14" s="245"/>
      <c r="M14" s="254"/>
      <c r="N14" s="224"/>
      <c r="O14" s="224"/>
    </row>
    <row r="15" spans="1:15" ht="39.75" customHeight="1" x14ac:dyDescent="0.25">
      <c r="A15" s="217" t="s">
        <v>279</v>
      </c>
      <c r="B15" s="237">
        <f>+B14*12</f>
        <v>84</v>
      </c>
      <c r="C15" s="219">
        <f>+IF(E15&gt;=B15,1,0)</f>
        <v>1</v>
      </c>
      <c r="D15" s="219"/>
      <c r="E15" s="237">
        <f>+L9</f>
        <v>207.49</v>
      </c>
      <c r="F15" s="224"/>
      <c r="G15" s="224"/>
      <c r="H15" s="257"/>
      <c r="I15" s="224"/>
      <c r="J15" s="224"/>
      <c r="K15" s="224"/>
      <c r="L15" s="224"/>
      <c r="M15" s="254"/>
      <c r="N15" s="224"/>
      <c r="O15" s="224"/>
    </row>
    <row r="16" spans="1:15" x14ac:dyDescent="0.25">
      <c r="A16" s="129"/>
      <c r="B16" s="130"/>
      <c r="C16" s="130"/>
      <c r="D16" s="130"/>
      <c r="E16" s="131"/>
      <c r="F16" s="132"/>
      <c r="G16" s="124"/>
      <c r="H16" s="126"/>
      <c r="I16" s="124"/>
      <c r="J16" s="124"/>
      <c r="K16" s="124"/>
      <c r="L16" s="124"/>
      <c r="M16" s="127"/>
      <c r="N16" s="124"/>
      <c r="O16" s="124"/>
    </row>
    <row r="17" spans="1:15" x14ac:dyDescent="0.25">
      <c r="A17" s="129"/>
      <c r="B17" s="130"/>
      <c r="C17" s="130"/>
      <c r="D17" s="130"/>
      <c r="E17" s="131"/>
      <c r="F17" s="124"/>
      <c r="G17" s="124"/>
      <c r="H17" s="126"/>
      <c r="I17" s="124"/>
      <c r="J17" s="124"/>
      <c r="K17" s="124"/>
      <c r="L17" s="124"/>
      <c r="M17" s="127"/>
      <c r="N17" s="124"/>
      <c r="O17" s="124"/>
    </row>
    <row r="18" spans="1:15" x14ac:dyDescent="0.25">
      <c r="A18" s="130"/>
      <c r="B18" s="130"/>
      <c r="C18" s="130"/>
      <c r="D18" s="130"/>
      <c r="E18" s="131"/>
      <c r="F18" s="124"/>
      <c r="G18" s="124"/>
      <c r="H18" s="126"/>
      <c r="I18" s="124"/>
      <c r="J18" s="124"/>
      <c r="K18" s="124"/>
      <c r="L18" s="124"/>
      <c r="M18" s="127"/>
      <c r="N18" s="124"/>
      <c r="O18" s="124"/>
    </row>
    <row r="19" spans="1:15" x14ac:dyDescent="0.25">
      <c r="A19" s="130"/>
      <c r="B19" s="130"/>
      <c r="C19" s="130"/>
      <c r="D19" s="130"/>
      <c r="E19" s="131"/>
      <c r="F19" s="124"/>
    </row>
    <row r="20" spans="1:15" x14ac:dyDescent="0.25">
      <c r="A20" s="130"/>
      <c r="B20" s="130"/>
      <c r="C20" s="130"/>
      <c r="D20" s="130"/>
      <c r="E20" s="131"/>
      <c r="F20" s="124"/>
    </row>
    <row r="21" spans="1:15" x14ac:dyDescent="0.25">
      <c r="A21" s="124"/>
      <c r="B21" s="124"/>
      <c r="C21" s="124"/>
      <c r="D21" s="124"/>
      <c r="E21" s="125"/>
      <c r="F21" s="124"/>
    </row>
    <row r="22" spans="1:15" x14ac:dyDescent="0.25">
      <c r="A22" s="124"/>
      <c r="B22" s="124"/>
      <c r="C22" s="124"/>
      <c r="D22" s="124"/>
      <c r="E22" s="125"/>
      <c r="F22" s="124"/>
    </row>
  </sheetData>
  <mergeCells count="4">
    <mergeCell ref="A2:O2"/>
    <mergeCell ref="A3:O3"/>
    <mergeCell ref="A4:E4"/>
    <mergeCell ref="G4:O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6.710937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199" t="s">
        <v>281</v>
      </c>
      <c r="B2" s="199"/>
      <c r="C2" s="199"/>
      <c r="D2" s="199"/>
      <c r="E2" s="199"/>
      <c r="F2" s="199"/>
      <c r="G2" s="199"/>
      <c r="H2" s="199"/>
      <c r="I2" s="199"/>
      <c r="J2" s="199"/>
      <c r="K2" s="199"/>
      <c r="L2" s="199"/>
      <c r="M2" s="199"/>
      <c r="N2" s="199"/>
      <c r="O2" s="199"/>
    </row>
    <row r="3" spans="1:15" ht="21" x14ac:dyDescent="0.35">
      <c r="A3" s="199" t="s">
        <v>282</v>
      </c>
      <c r="B3" s="199"/>
      <c r="C3" s="199"/>
      <c r="D3" s="199"/>
      <c r="E3" s="199"/>
      <c r="F3" s="200"/>
      <c r="G3" s="199"/>
      <c r="H3" s="199"/>
      <c r="I3" s="199"/>
      <c r="J3" s="199"/>
      <c r="K3" s="199"/>
      <c r="L3" s="199"/>
      <c r="M3" s="199"/>
      <c r="N3" s="199"/>
      <c r="O3" s="199"/>
    </row>
    <row r="4" spans="1:15" ht="26.25" customHeight="1" x14ac:dyDescent="0.35">
      <c r="A4" s="199" t="s">
        <v>230</v>
      </c>
      <c r="B4" s="199"/>
      <c r="C4" s="199"/>
      <c r="D4" s="199"/>
      <c r="E4" s="199"/>
      <c r="G4" s="201" t="s">
        <v>231</v>
      </c>
      <c r="H4" s="202"/>
      <c r="I4" s="202"/>
      <c r="J4" s="202"/>
      <c r="K4" s="202"/>
      <c r="L4" s="202"/>
      <c r="M4" s="202"/>
      <c r="N4" s="202"/>
      <c r="O4" s="203"/>
    </row>
    <row r="5" spans="1:15" ht="29.25" customHeight="1" x14ac:dyDescent="0.25">
      <c r="A5" s="139" t="s">
        <v>192</v>
      </c>
      <c r="B5" s="139" t="s">
        <v>4</v>
      </c>
      <c r="C5" s="139" t="s">
        <v>1</v>
      </c>
      <c r="D5" s="139" t="s">
        <v>0</v>
      </c>
      <c r="E5" s="140" t="s">
        <v>37</v>
      </c>
      <c r="G5" s="106" t="s">
        <v>192</v>
      </c>
      <c r="H5" s="107" t="s">
        <v>232</v>
      </c>
      <c r="I5" s="108" t="s">
        <v>233</v>
      </c>
      <c r="J5" s="108" t="s">
        <v>234</v>
      </c>
      <c r="K5" s="108" t="s">
        <v>235</v>
      </c>
      <c r="L5" s="108" t="s">
        <v>236</v>
      </c>
      <c r="M5" s="109" t="s">
        <v>1</v>
      </c>
      <c r="N5" s="109" t="s">
        <v>0</v>
      </c>
      <c r="O5" s="109" t="s">
        <v>32</v>
      </c>
    </row>
    <row r="6" spans="1:15" ht="49.5" customHeight="1" x14ac:dyDescent="0.25">
      <c r="A6" s="217" t="s">
        <v>237</v>
      </c>
      <c r="B6" s="225" t="s">
        <v>10</v>
      </c>
      <c r="C6" s="219" t="s">
        <v>238</v>
      </c>
      <c r="D6" s="219">
        <v>369</v>
      </c>
      <c r="E6" s="219" t="s">
        <v>283</v>
      </c>
      <c r="F6" s="224"/>
      <c r="G6" s="246">
        <v>1</v>
      </c>
      <c r="H6" s="219" t="s">
        <v>284</v>
      </c>
      <c r="I6" s="219" t="s">
        <v>285</v>
      </c>
      <c r="J6" s="235">
        <v>40049</v>
      </c>
      <c r="K6" s="235">
        <v>41183</v>
      </c>
      <c r="L6" s="219">
        <f>+ROUND((K6-J6)/30,2)</f>
        <v>37.799999999999997</v>
      </c>
      <c r="M6" s="247">
        <v>1</v>
      </c>
      <c r="N6" s="247">
        <v>376</v>
      </c>
      <c r="O6" s="218"/>
    </row>
    <row r="7" spans="1:15" ht="49.5" customHeight="1" x14ac:dyDescent="0.25">
      <c r="A7" s="217" t="s">
        <v>286</v>
      </c>
      <c r="B7" s="225" t="s">
        <v>287</v>
      </c>
      <c r="C7" s="219" t="s">
        <v>238</v>
      </c>
      <c r="D7" s="219">
        <v>365</v>
      </c>
      <c r="E7" s="219" t="s">
        <v>288</v>
      </c>
      <c r="F7" s="224"/>
      <c r="G7" s="246">
        <v>2</v>
      </c>
      <c r="H7" s="219" t="s">
        <v>289</v>
      </c>
      <c r="I7" s="219" t="s">
        <v>290</v>
      </c>
      <c r="J7" s="235">
        <v>39539</v>
      </c>
      <c r="K7" s="235">
        <v>40048</v>
      </c>
      <c r="L7" s="219">
        <f>+ROUND((K7-J7)/30,2)</f>
        <v>16.97</v>
      </c>
      <c r="M7" s="247">
        <v>1</v>
      </c>
      <c r="N7" s="247">
        <v>377</v>
      </c>
      <c r="O7" s="218"/>
    </row>
    <row r="8" spans="1:15" ht="38.25" x14ac:dyDescent="0.25">
      <c r="A8" s="217" t="s">
        <v>246</v>
      </c>
      <c r="B8" s="225" t="s">
        <v>247</v>
      </c>
      <c r="C8" s="219" t="s">
        <v>238</v>
      </c>
      <c r="D8" s="219">
        <v>368</v>
      </c>
      <c r="E8" s="219" t="s">
        <v>291</v>
      </c>
      <c r="F8" s="224"/>
      <c r="G8" s="246">
        <v>3</v>
      </c>
      <c r="H8" s="219" t="s">
        <v>292</v>
      </c>
      <c r="I8" s="219" t="s">
        <v>293</v>
      </c>
      <c r="J8" s="235">
        <v>38061</v>
      </c>
      <c r="K8" s="235">
        <v>39477</v>
      </c>
      <c r="L8" s="219">
        <f>+ROUND((K8-J8)/30,2)</f>
        <v>47.2</v>
      </c>
      <c r="M8" s="247">
        <v>0</v>
      </c>
      <c r="N8" s="247">
        <v>379</v>
      </c>
      <c r="O8" s="218" t="s">
        <v>294</v>
      </c>
    </row>
    <row r="9" spans="1:15" ht="225" x14ac:dyDescent="0.25">
      <c r="A9" s="217" t="s">
        <v>250</v>
      </c>
      <c r="B9" s="261" t="s">
        <v>319</v>
      </c>
      <c r="C9" s="222" t="s">
        <v>238</v>
      </c>
      <c r="D9" s="219" t="s">
        <v>295</v>
      </c>
      <c r="E9" s="219" t="s">
        <v>276</v>
      </c>
      <c r="F9" s="224"/>
      <c r="G9" s="246">
        <v>4</v>
      </c>
      <c r="H9" s="219" t="s">
        <v>296</v>
      </c>
      <c r="I9" s="219" t="s">
        <v>297</v>
      </c>
      <c r="J9" s="235">
        <v>35704</v>
      </c>
      <c r="K9" s="235">
        <v>37955</v>
      </c>
      <c r="L9" s="219">
        <f>+ROUND((K9-J9)/30,2)</f>
        <v>75.03</v>
      </c>
      <c r="M9" s="247">
        <v>1</v>
      </c>
      <c r="N9" s="247">
        <v>378</v>
      </c>
      <c r="O9" s="218"/>
    </row>
    <row r="10" spans="1:15" ht="23.25" customHeight="1" x14ac:dyDescent="0.25">
      <c r="A10" s="217" t="s">
        <v>254</v>
      </c>
      <c r="B10" s="218" t="s">
        <v>255</v>
      </c>
      <c r="C10" s="255" t="s">
        <v>238</v>
      </c>
      <c r="D10" s="262">
        <v>364</v>
      </c>
      <c r="E10" s="260"/>
      <c r="F10" s="224"/>
      <c r="G10" s="224"/>
      <c r="H10" s="224"/>
      <c r="I10" s="224"/>
      <c r="J10" s="224"/>
      <c r="K10" s="263" t="s">
        <v>258</v>
      </c>
      <c r="L10" s="264">
        <f>SUMPRODUCT(L6:L9,M6:M9)</f>
        <v>129.80000000000001</v>
      </c>
      <c r="M10" s="224"/>
      <c r="N10" s="224"/>
      <c r="O10" s="224"/>
    </row>
    <row r="11" spans="1:15" x14ac:dyDescent="0.25">
      <c r="A11" s="217" t="s">
        <v>257</v>
      </c>
      <c r="B11" s="256">
        <v>1</v>
      </c>
      <c r="C11" s="255" t="s">
        <v>238</v>
      </c>
      <c r="D11" s="262">
        <v>364</v>
      </c>
      <c r="E11" s="265"/>
      <c r="F11" s="224"/>
      <c r="G11" s="224"/>
      <c r="H11" s="224"/>
      <c r="I11" s="224"/>
      <c r="J11" s="224"/>
      <c r="K11" s="224"/>
      <c r="L11" s="242"/>
      <c r="M11" s="224"/>
      <c r="N11" s="224"/>
      <c r="O11" s="224"/>
    </row>
    <row r="12" spans="1:15" ht="29.25" customHeight="1" x14ac:dyDescent="0.25">
      <c r="A12" s="217" t="s">
        <v>259</v>
      </c>
      <c r="B12" s="224" t="s">
        <v>10</v>
      </c>
      <c r="C12" s="255" t="s">
        <v>238</v>
      </c>
      <c r="D12" s="262"/>
      <c r="E12" s="266" t="s">
        <v>298</v>
      </c>
      <c r="F12" s="224"/>
      <c r="G12" s="244"/>
      <c r="H12" s="244"/>
      <c r="I12" s="244"/>
      <c r="J12" s="224"/>
      <c r="K12" s="224"/>
      <c r="L12" s="115"/>
      <c r="M12" s="224"/>
      <c r="N12" s="224"/>
      <c r="O12" s="224"/>
    </row>
    <row r="13" spans="1:15" ht="81" customHeight="1" x14ac:dyDescent="0.25">
      <c r="A13" s="236" t="s">
        <v>260</v>
      </c>
      <c r="B13" s="225" t="s">
        <v>261</v>
      </c>
      <c r="C13" s="262" t="s">
        <v>238</v>
      </c>
      <c r="D13" s="262"/>
      <c r="E13" s="262"/>
      <c r="F13" s="224"/>
      <c r="G13" s="224"/>
      <c r="H13" s="224"/>
      <c r="I13" s="224"/>
      <c r="J13" s="224"/>
      <c r="K13" s="224"/>
      <c r="L13" s="244"/>
      <c r="M13" s="224"/>
      <c r="N13" s="224"/>
      <c r="O13" s="224"/>
    </row>
    <row r="14" spans="1:15" ht="38.25" customHeight="1" x14ac:dyDescent="0.25">
      <c r="A14" s="217" t="s">
        <v>278</v>
      </c>
      <c r="B14" s="237">
        <v>7</v>
      </c>
      <c r="C14" s="219">
        <f>+IF(E14&gt;=B14,1,0)</f>
        <v>1</v>
      </c>
      <c r="D14" s="219"/>
      <c r="E14" s="219">
        <f>+E15/12</f>
        <v>10.816666666666668</v>
      </c>
      <c r="F14" s="224"/>
      <c r="G14" s="224"/>
      <c r="H14" s="224"/>
      <c r="I14" s="224"/>
      <c r="J14" s="224"/>
      <c r="K14" s="224"/>
      <c r="L14" s="244"/>
      <c r="M14" s="224"/>
      <c r="N14" s="224"/>
      <c r="O14" s="224"/>
    </row>
    <row r="15" spans="1:15" ht="57.75" customHeight="1" x14ac:dyDescent="0.25">
      <c r="A15" s="217" t="s">
        <v>279</v>
      </c>
      <c r="B15" s="237">
        <f>+B14*12</f>
        <v>84</v>
      </c>
      <c r="C15" s="219">
        <f>+IF(E15&gt;=B15,1,0)</f>
        <v>1</v>
      </c>
      <c r="D15" s="219">
        <f>+D14</f>
        <v>0</v>
      </c>
      <c r="E15" s="237">
        <f>+L10</f>
        <v>129.80000000000001</v>
      </c>
      <c r="F15" s="224"/>
      <c r="G15" s="224"/>
      <c r="H15" s="224"/>
      <c r="I15" s="224"/>
      <c r="J15" s="224"/>
      <c r="K15" s="224"/>
      <c r="L15" s="244"/>
      <c r="M15" s="224"/>
      <c r="N15" s="224"/>
      <c r="O15" s="224"/>
    </row>
    <row r="16" spans="1:15" ht="139.5" customHeight="1" x14ac:dyDescent="0.25">
      <c r="A16" s="205"/>
      <c r="B16" s="130"/>
      <c r="C16" s="130"/>
      <c r="D16" s="142"/>
      <c r="E16" s="143"/>
    </row>
    <row r="17" spans="1:15" ht="164.25" customHeight="1" x14ac:dyDescent="0.25">
      <c r="A17" s="205"/>
      <c r="B17" s="130"/>
      <c r="C17" s="130"/>
      <c r="D17" s="142"/>
      <c r="E17" s="144"/>
    </row>
    <row r="20" spans="1:15" x14ac:dyDescent="0.25">
      <c r="F20" s="141"/>
    </row>
    <row r="21" spans="1:15" s="110" customFormat="1" x14ac:dyDescent="0.25">
      <c r="A21"/>
      <c r="B21"/>
      <c r="C21"/>
      <c r="D21"/>
      <c r="E21"/>
      <c r="F21"/>
      <c r="G21"/>
      <c r="H21"/>
      <c r="I21"/>
      <c r="J21"/>
      <c r="K21"/>
      <c r="L21"/>
      <c r="M21"/>
      <c r="N21"/>
      <c r="O21"/>
    </row>
    <row r="22" spans="1:15" s="110" customFormat="1" x14ac:dyDescent="0.25">
      <c r="A22"/>
      <c r="B22"/>
      <c r="C22"/>
      <c r="D22"/>
      <c r="E22"/>
      <c r="F22"/>
      <c r="G22"/>
      <c r="H22"/>
      <c r="I22"/>
      <c r="J22"/>
      <c r="K22"/>
      <c r="L22"/>
      <c r="M22"/>
      <c r="N22"/>
      <c r="O22"/>
    </row>
    <row r="23" spans="1:15" s="110" customFormat="1" x14ac:dyDescent="0.25">
      <c r="A23"/>
      <c r="B23"/>
      <c r="C23"/>
      <c r="D23"/>
      <c r="E23"/>
      <c r="F23"/>
      <c r="G23"/>
      <c r="H23"/>
      <c r="I23"/>
      <c r="J23"/>
      <c r="K23"/>
      <c r="L23"/>
      <c r="M23"/>
      <c r="N23"/>
      <c r="O23"/>
    </row>
    <row r="25" spans="1:15" s="110" customFormat="1" x14ac:dyDescent="0.25">
      <c r="A25"/>
      <c r="B25"/>
      <c r="C25"/>
      <c r="D25"/>
      <c r="E25"/>
      <c r="F25"/>
      <c r="G25"/>
      <c r="H25"/>
      <c r="I25"/>
      <c r="J25"/>
      <c r="K25"/>
      <c r="L25"/>
      <c r="M25"/>
      <c r="N25"/>
      <c r="O25"/>
    </row>
    <row r="26" spans="1:15" s="110" customFormat="1" x14ac:dyDescent="0.25">
      <c r="A26"/>
      <c r="B26"/>
      <c r="C26"/>
      <c r="D26"/>
      <c r="E26"/>
      <c r="F26"/>
      <c r="G26"/>
      <c r="H26"/>
      <c r="I26"/>
      <c r="J26"/>
      <c r="K26"/>
      <c r="L26"/>
      <c r="M26"/>
      <c r="N26"/>
      <c r="O26"/>
    </row>
    <row r="27" spans="1:15" s="110" customFormat="1" x14ac:dyDescent="0.25">
      <c r="A27"/>
      <c r="B27"/>
      <c r="C27"/>
      <c r="D27"/>
      <c r="E27"/>
      <c r="F27"/>
      <c r="G27"/>
      <c r="H27"/>
      <c r="I27"/>
      <c r="J27"/>
      <c r="K27"/>
      <c r="L27"/>
      <c r="M27"/>
      <c r="N27"/>
      <c r="O27"/>
    </row>
  </sheetData>
  <mergeCells count="5">
    <mergeCell ref="A2:O2"/>
    <mergeCell ref="A3:O3"/>
    <mergeCell ref="A4:E4"/>
    <mergeCell ref="G4:O4"/>
    <mergeCell ref="A16:A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27.140625" customWidth="1"/>
    <col min="6" max="6" width="5.5703125" customWidth="1"/>
    <col min="8" max="8" width="18.7109375" customWidth="1"/>
    <col min="9" max="9" width="23" customWidth="1"/>
    <col min="10" max="10" width="11.28515625" bestFit="1" customWidth="1"/>
    <col min="11" max="11" width="10.42578125" bestFit="1" customWidth="1"/>
    <col min="12" max="12" width="8.28515625" customWidth="1"/>
    <col min="15" max="15" width="22.8554687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199" t="s">
        <v>299</v>
      </c>
      <c r="B2" s="199"/>
      <c r="C2" s="199"/>
      <c r="D2" s="199"/>
      <c r="E2" s="199"/>
      <c r="F2" s="199"/>
      <c r="G2" s="199"/>
      <c r="H2" s="199"/>
      <c r="I2" s="199"/>
      <c r="J2" s="199"/>
      <c r="K2" s="199"/>
      <c r="L2" s="199"/>
      <c r="M2" s="199"/>
      <c r="N2" s="199"/>
      <c r="O2" s="199"/>
    </row>
    <row r="3" spans="1:15" ht="21" x14ac:dyDescent="0.35">
      <c r="A3" s="199" t="s">
        <v>300</v>
      </c>
      <c r="B3" s="199"/>
      <c r="C3" s="199"/>
      <c r="D3" s="199"/>
      <c r="E3" s="199"/>
      <c r="F3" s="200"/>
      <c r="G3" s="199"/>
      <c r="H3" s="199"/>
      <c r="I3" s="199"/>
      <c r="J3" s="199"/>
      <c r="K3" s="199"/>
      <c r="L3" s="199"/>
      <c r="M3" s="199"/>
      <c r="N3" s="199"/>
      <c r="O3" s="199"/>
    </row>
    <row r="4" spans="1:15" ht="22.5" customHeight="1" x14ac:dyDescent="0.35">
      <c r="A4" s="199" t="s">
        <v>230</v>
      </c>
      <c r="B4" s="199"/>
      <c r="C4" s="199"/>
      <c r="D4" s="199"/>
      <c r="E4" s="199"/>
      <c r="F4" s="145"/>
      <c r="G4" s="199" t="s">
        <v>231</v>
      </c>
      <c r="H4" s="199"/>
      <c r="I4" s="199"/>
      <c r="J4" s="199"/>
      <c r="K4" s="199"/>
      <c r="L4" s="199"/>
      <c r="M4" s="199"/>
      <c r="N4" s="199"/>
      <c r="O4" s="199"/>
    </row>
    <row r="5" spans="1:15" ht="15" customHeight="1" x14ac:dyDescent="0.25">
      <c r="A5" s="139" t="s">
        <v>192</v>
      </c>
      <c r="B5" s="139" t="s">
        <v>4</v>
      </c>
      <c r="C5" s="139" t="s">
        <v>1</v>
      </c>
      <c r="D5" s="139" t="s">
        <v>0</v>
      </c>
      <c r="E5" s="140" t="s">
        <v>37</v>
      </c>
      <c r="F5" s="97"/>
      <c r="G5" s="146" t="s">
        <v>192</v>
      </c>
      <c r="H5" s="147" t="s">
        <v>232</v>
      </c>
      <c r="I5" s="148" t="s">
        <v>233</v>
      </c>
      <c r="J5" s="148" t="s">
        <v>234</v>
      </c>
      <c r="K5" s="148" t="s">
        <v>235</v>
      </c>
      <c r="L5" s="148" t="s">
        <v>236</v>
      </c>
      <c r="M5" s="147" t="s">
        <v>1</v>
      </c>
      <c r="N5" s="147" t="s">
        <v>0</v>
      </c>
      <c r="O5" s="147" t="s">
        <v>32</v>
      </c>
    </row>
    <row r="6" spans="1:15" ht="25.5" customHeight="1" x14ac:dyDescent="0.25">
      <c r="A6" s="217" t="s">
        <v>301</v>
      </c>
      <c r="B6" s="225"/>
      <c r="C6" s="219" t="s">
        <v>302</v>
      </c>
      <c r="D6" s="219" t="s">
        <v>248</v>
      </c>
      <c r="E6" s="219" t="s">
        <v>303</v>
      </c>
      <c r="F6" s="248"/>
      <c r="G6" s="246">
        <v>1</v>
      </c>
      <c r="H6" s="219" t="s">
        <v>304</v>
      </c>
      <c r="I6" s="219" t="s">
        <v>305</v>
      </c>
      <c r="J6" s="235">
        <v>36410</v>
      </c>
      <c r="K6" s="235">
        <v>40431</v>
      </c>
      <c r="L6" s="219">
        <f>+(K6-J6)/30</f>
        <v>134.03333333333333</v>
      </c>
      <c r="M6" s="247">
        <v>1</v>
      </c>
      <c r="N6" s="247">
        <v>388</v>
      </c>
      <c r="O6" s="218"/>
    </row>
    <row r="7" spans="1:15" ht="25.5" customHeight="1" x14ac:dyDescent="0.25">
      <c r="A7" s="217" t="s">
        <v>241</v>
      </c>
      <c r="B7" s="225" t="s">
        <v>306</v>
      </c>
      <c r="C7" s="219" t="s">
        <v>238</v>
      </c>
      <c r="D7" s="219">
        <v>386</v>
      </c>
      <c r="E7" s="219" t="s">
        <v>307</v>
      </c>
      <c r="F7" s="267"/>
      <c r="G7" s="246">
        <v>12</v>
      </c>
      <c r="H7" s="219" t="s">
        <v>308</v>
      </c>
      <c r="I7" s="219" t="s">
        <v>309</v>
      </c>
      <c r="J7" s="235">
        <v>40434</v>
      </c>
      <c r="K7" s="235">
        <v>40865</v>
      </c>
      <c r="L7" s="219">
        <f t="shared" ref="L7" si="0">+(K7-J7)/30</f>
        <v>14.366666666666667</v>
      </c>
      <c r="M7" s="247">
        <v>1</v>
      </c>
      <c r="N7" s="247">
        <v>387</v>
      </c>
      <c r="O7" s="218"/>
    </row>
    <row r="8" spans="1:15" ht="38.25" x14ac:dyDescent="0.25">
      <c r="A8" s="217" t="s">
        <v>246</v>
      </c>
      <c r="B8" s="225" t="s">
        <v>247</v>
      </c>
      <c r="C8" s="219" t="s">
        <v>302</v>
      </c>
      <c r="D8" s="219" t="s">
        <v>248</v>
      </c>
      <c r="E8" s="219" t="s">
        <v>248</v>
      </c>
      <c r="F8" s="267"/>
      <c r="G8" s="241"/>
      <c r="H8" s="250"/>
      <c r="I8" s="251"/>
      <c r="J8" s="251"/>
      <c r="K8" s="268" t="s">
        <v>258</v>
      </c>
      <c r="L8" s="114">
        <f>+SUMPRODUCT(L6:L7,M6:M7)</f>
        <v>148.4</v>
      </c>
      <c r="M8" s="254"/>
      <c r="N8" s="224"/>
      <c r="O8" s="224"/>
    </row>
    <row r="9" spans="1:15" ht="76.5" x14ac:dyDescent="0.25">
      <c r="A9" s="217" t="s">
        <v>250</v>
      </c>
      <c r="B9" s="225" t="s">
        <v>320</v>
      </c>
      <c r="C9" s="222" t="s">
        <v>238</v>
      </c>
      <c r="D9" s="219" t="s">
        <v>310</v>
      </c>
      <c r="E9" s="219" t="s">
        <v>311</v>
      </c>
      <c r="F9" s="267"/>
      <c r="G9" s="224"/>
      <c r="H9" s="250"/>
      <c r="I9" s="251"/>
      <c r="J9" s="251"/>
      <c r="K9" s="251"/>
      <c r="L9" s="269"/>
      <c r="M9" s="254"/>
      <c r="N9" s="224"/>
      <c r="O9" s="224"/>
    </row>
    <row r="10" spans="1:15" x14ac:dyDescent="0.25">
      <c r="A10" s="217" t="s">
        <v>254</v>
      </c>
      <c r="B10" s="218" t="s">
        <v>255</v>
      </c>
      <c r="C10" s="255" t="s">
        <v>238</v>
      </c>
      <c r="D10" s="262">
        <v>385</v>
      </c>
      <c r="E10" s="219"/>
      <c r="F10" s="267"/>
      <c r="G10" s="224"/>
      <c r="H10" s="257"/>
      <c r="I10" s="224"/>
      <c r="J10" s="224"/>
      <c r="K10" s="224"/>
      <c r="L10" s="115"/>
      <c r="M10" s="254"/>
      <c r="N10" s="224"/>
      <c r="O10" s="224"/>
    </row>
    <row r="11" spans="1:15" x14ac:dyDescent="0.25">
      <c r="A11" s="217" t="s">
        <v>312</v>
      </c>
      <c r="B11" s="256"/>
      <c r="C11" s="255" t="s">
        <v>238</v>
      </c>
      <c r="D11" s="262">
        <v>100</v>
      </c>
      <c r="E11" s="256">
        <v>1</v>
      </c>
      <c r="F11" s="267"/>
      <c r="G11" s="224"/>
      <c r="H11" s="257"/>
      <c r="I11" s="224"/>
      <c r="J11" s="224"/>
      <c r="K11" s="224"/>
      <c r="L11" s="270"/>
      <c r="M11" s="254"/>
      <c r="N11" s="224"/>
      <c r="O11" s="224"/>
    </row>
    <row r="12" spans="1:15" x14ac:dyDescent="0.25">
      <c r="A12" s="217" t="s">
        <v>259</v>
      </c>
      <c r="B12" s="224"/>
      <c r="C12" s="255" t="s">
        <v>238</v>
      </c>
      <c r="D12" s="262">
        <v>386</v>
      </c>
      <c r="E12" s="266">
        <v>36050</v>
      </c>
      <c r="F12" s="271"/>
      <c r="G12" s="224"/>
      <c r="H12" s="257"/>
      <c r="I12" s="224"/>
      <c r="J12" s="224"/>
      <c r="K12" s="224"/>
      <c r="L12" s="270"/>
      <c r="M12" s="254"/>
      <c r="N12" s="224"/>
      <c r="O12" s="224"/>
    </row>
    <row r="13" spans="1:15" ht="76.5" x14ac:dyDescent="0.25">
      <c r="A13" s="236" t="s">
        <v>260</v>
      </c>
      <c r="B13" s="225" t="s">
        <v>261</v>
      </c>
      <c r="C13" s="262" t="s">
        <v>238</v>
      </c>
      <c r="D13" s="262"/>
      <c r="E13" s="255"/>
      <c r="F13" s="259"/>
      <c r="G13" s="224"/>
      <c r="H13" s="257"/>
      <c r="I13" s="224"/>
      <c r="J13" s="224"/>
      <c r="K13" s="224"/>
      <c r="L13" s="270"/>
      <c r="M13" s="254"/>
      <c r="N13" s="224"/>
      <c r="O13" s="224"/>
    </row>
    <row r="14" spans="1:15" ht="25.5" x14ac:dyDescent="0.25">
      <c r="A14" s="217" t="s">
        <v>278</v>
      </c>
      <c r="B14" s="237">
        <v>7</v>
      </c>
      <c r="C14" s="219">
        <f>+IF(E14&gt;=B14,1,0)</f>
        <v>1</v>
      </c>
      <c r="D14" s="219"/>
      <c r="E14" s="216">
        <f>+E15/12</f>
        <v>12.366666666666667</v>
      </c>
      <c r="F14" s="259"/>
      <c r="G14" s="224"/>
      <c r="H14" s="257"/>
      <c r="I14" s="224"/>
      <c r="J14" s="224"/>
      <c r="K14" s="224"/>
      <c r="L14" s="224"/>
      <c r="M14" s="254"/>
      <c r="N14" s="224"/>
      <c r="O14" s="224"/>
    </row>
    <row r="15" spans="1:15" ht="39.75" customHeight="1" x14ac:dyDescent="0.25">
      <c r="A15" s="217" t="s">
        <v>279</v>
      </c>
      <c r="B15" s="237">
        <f>+B14*12</f>
        <v>84</v>
      </c>
      <c r="C15" s="219">
        <f>+IF(E15&gt;=B15,1,0)</f>
        <v>1</v>
      </c>
      <c r="D15" s="219">
        <f>+D14</f>
        <v>0</v>
      </c>
      <c r="E15" s="237">
        <f>+L8</f>
        <v>148.4</v>
      </c>
      <c r="F15" s="224"/>
      <c r="G15" s="224"/>
      <c r="H15" s="257"/>
      <c r="I15" s="224"/>
      <c r="J15" s="224"/>
      <c r="K15" s="224"/>
      <c r="L15" s="224"/>
      <c r="M15" s="254"/>
      <c r="N15" s="224"/>
      <c r="O15" s="224"/>
    </row>
    <row r="16" spans="1:15" x14ac:dyDescent="0.25">
      <c r="H16" s="6"/>
      <c r="M16" s="7"/>
    </row>
    <row r="17" spans="8:13" ht="39" customHeight="1" x14ac:dyDescent="0.25">
      <c r="H17" s="6"/>
      <c r="M17" s="7"/>
    </row>
  </sheetData>
  <mergeCells count="4">
    <mergeCell ref="A2:O2"/>
    <mergeCell ref="A3:O3"/>
    <mergeCell ref="A4:E4"/>
    <mergeCell ref="G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sheetView>
  </sheetViews>
  <sheetFormatPr baseColWidth="10" defaultRowHeight="15.75" x14ac:dyDescent="0.25"/>
  <cols>
    <col min="1" max="1" width="60.85546875" style="39" customWidth="1"/>
    <col min="2" max="2" width="48.5703125" style="40" customWidth="1"/>
    <col min="3" max="3" width="16.42578125" style="40" customWidth="1"/>
    <col min="4" max="4" width="11.42578125" style="40"/>
    <col min="5" max="16384" width="11.42578125" style="39"/>
  </cols>
  <sheetData>
    <row r="1" spans="1:4" x14ac:dyDescent="0.25">
      <c r="A1" s="39" t="s">
        <v>132</v>
      </c>
    </row>
    <row r="2" spans="1:4" x14ac:dyDescent="0.25">
      <c r="A2" s="39" t="s">
        <v>133</v>
      </c>
    </row>
    <row r="3" spans="1:4" x14ac:dyDescent="0.25">
      <c r="B3" s="40" t="s">
        <v>134</v>
      </c>
      <c r="D3" s="40" t="s">
        <v>134</v>
      </c>
    </row>
    <row r="4" spans="1:4" ht="16.5" thickBot="1" x14ac:dyDescent="0.3"/>
    <row r="5" spans="1:4" x14ac:dyDescent="0.25">
      <c r="A5" s="41" t="s">
        <v>135</v>
      </c>
      <c r="B5" s="42"/>
      <c r="C5" s="43" t="s">
        <v>0</v>
      </c>
      <c r="D5" s="43" t="s">
        <v>136</v>
      </c>
    </row>
    <row r="6" spans="1:4" x14ac:dyDescent="0.25">
      <c r="A6" s="44" t="s">
        <v>137</v>
      </c>
      <c r="B6" s="45" t="s">
        <v>138</v>
      </c>
      <c r="C6" s="45" t="s">
        <v>139</v>
      </c>
      <c r="D6" s="46" t="s">
        <v>140</v>
      </c>
    </row>
    <row r="7" spans="1:4" ht="47.25" x14ac:dyDescent="0.25">
      <c r="A7" s="44" t="s">
        <v>141</v>
      </c>
      <c r="B7" s="47" t="s">
        <v>142</v>
      </c>
      <c r="C7" s="45" t="s">
        <v>139</v>
      </c>
      <c r="D7" s="45" t="s">
        <v>143</v>
      </c>
    </row>
    <row r="8" spans="1:4" x14ac:dyDescent="0.25">
      <c r="A8" s="48" t="s">
        <v>144</v>
      </c>
      <c r="B8" s="49" t="s">
        <v>145</v>
      </c>
      <c r="C8" s="45" t="s">
        <v>146</v>
      </c>
      <c r="D8" s="45" t="s">
        <v>143</v>
      </c>
    </row>
    <row r="9" spans="1:4" x14ac:dyDescent="0.25">
      <c r="A9" s="50" t="s">
        <v>147</v>
      </c>
      <c r="B9" s="45" t="s">
        <v>148</v>
      </c>
      <c r="C9" s="45" t="s">
        <v>149</v>
      </c>
      <c r="D9" s="45" t="s">
        <v>143</v>
      </c>
    </row>
    <row r="10" spans="1:4" x14ac:dyDescent="0.25">
      <c r="A10" s="50"/>
      <c r="B10" s="45" t="s">
        <v>150</v>
      </c>
      <c r="C10" s="45" t="s">
        <v>151</v>
      </c>
      <c r="D10" s="45" t="s">
        <v>143</v>
      </c>
    </row>
    <row r="11" spans="1:4" s="51" customFormat="1" x14ac:dyDescent="0.25">
      <c r="A11" s="50"/>
      <c r="B11" s="45"/>
      <c r="C11" s="45"/>
      <c r="D11" s="45"/>
    </row>
    <row r="12" spans="1:4" s="51" customFormat="1" x14ac:dyDescent="0.25">
      <c r="A12" s="50" t="s">
        <v>152</v>
      </c>
      <c r="B12" s="45"/>
      <c r="C12" s="45"/>
      <c r="D12" s="45"/>
    </row>
    <row r="13" spans="1:4" s="51" customFormat="1" ht="31.5" x14ac:dyDescent="0.25">
      <c r="A13" s="52" t="s">
        <v>153</v>
      </c>
      <c r="B13" s="45" t="s">
        <v>39</v>
      </c>
      <c r="C13" s="45" t="s">
        <v>154</v>
      </c>
      <c r="D13" s="45" t="s">
        <v>143</v>
      </c>
    </row>
    <row r="14" spans="1:4" s="51" customFormat="1" ht="94.5" x14ac:dyDescent="0.25">
      <c r="A14" s="53" t="s">
        <v>155</v>
      </c>
      <c r="B14" s="45" t="s">
        <v>39</v>
      </c>
      <c r="C14" s="45" t="s">
        <v>154</v>
      </c>
      <c r="D14" s="45" t="s">
        <v>143</v>
      </c>
    </row>
    <row r="15" spans="1:4" s="54" customFormat="1" ht="63" x14ac:dyDescent="0.25">
      <c r="A15" s="53" t="s">
        <v>156</v>
      </c>
      <c r="B15" s="45" t="s">
        <v>39</v>
      </c>
      <c r="C15" s="45" t="s">
        <v>154</v>
      </c>
      <c r="D15" s="45" t="s">
        <v>143</v>
      </c>
    </row>
    <row r="16" spans="1:4" s="51" customFormat="1" ht="31.5" x14ac:dyDescent="0.25">
      <c r="A16" s="53" t="s">
        <v>157</v>
      </c>
      <c r="B16" s="45" t="s">
        <v>39</v>
      </c>
      <c r="C16" s="45" t="s">
        <v>154</v>
      </c>
      <c r="D16" s="45" t="s">
        <v>143</v>
      </c>
    </row>
    <row r="17" spans="1:4" s="51" customFormat="1" ht="94.5" x14ac:dyDescent="0.25">
      <c r="A17" s="55" t="s">
        <v>158</v>
      </c>
      <c r="B17" s="45" t="s">
        <v>39</v>
      </c>
      <c r="C17" s="47" t="s">
        <v>159</v>
      </c>
      <c r="D17" s="45" t="s">
        <v>143</v>
      </c>
    </row>
    <row r="18" spans="1:4" s="51" customFormat="1" ht="63" x14ac:dyDescent="0.25">
      <c r="A18" s="56" t="s">
        <v>160</v>
      </c>
      <c r="B18" s="45" t="s">
        <v>39</v>
      </c>
      <c r="C18" s="45" t="s">
        <v>154</v>
      </c>
      <c r="D18" s="45" t="s">
        <v>143</v>
      </c>
    </row>
    <row r="19" spans="1:4" s="51" customFormat="1" ht="95.25" customHeight="1" x14ac:dyDescent="0.25">
      <c r="A19" s="57" t="s">
        <v>161</v>
      </c>
      <c r="B19" s="58">
        <v>1677654980</v>
      </c>
      <c r="C19" s="59" t="s">
        <v>139</v>
      </c>
      <c r="D19" s="45" t="s">
        <v>143</v>
      </c>
    </row>
    <row r="20" spans="1:4" s="51" customFormat="1" x14ac:dyDescent="0.25">
      <c r="A20" s="50" t="s">
        <v>162</v>
      </c>
      <c r="B20" s="45"/>
      <c r="C20" s="45"/>
      <c r="D20" s="45"/>
    </row>
    <row r="21" spans="1:4" s="51" customFormat="1" x14ac:dyDescent="0.25">
      <c r="A21" s="60" t="s">
        <v>163</v>
      </c>
      <c r="B21" s="59">
        <v>41184</v>
      </c>
      <c r="C21" s="59" t="s">
        <v>139</v>
      </c>
      <c r="D21" s="45" t="s">
        <v>143</v>
      </c>
    </row>
    <row r="22" spans="1:4" s="51" customFormat="1" ht="94.5" x14ac:dyDescent="0.25">
      <c r="A22" s="61" t="s">
        <v>164</v>
      </c>
      <c r="B22" s="59">
        <v>41294</v>
      </c>
      <c r="C22" s="47" t="s">
        <v>159</v>
      </c>
      <c r="D22" s="45" t="s">
        <v>143</v>
      </c>
    </row>
    <row r="23" spans="1:4" s="51" customFormat="1" ht="48.75" customHeight="1" x14ac:dyDescent="0.25">
      <c r="A23" s="62" t="s">
        <v>165</v>
      </c>
      <c r="B23" s="63"/>
      <c r="C23" s="63"/>
      <c r="D23" s="63"/>
    </row>
    <row r="24" spans="1:4" s="51" customFormat="1" x14ac:dyDescent="0.25">
      <c r="A24" s="64" t="s">
        <v>166</v>
      </c>
      <c r="B24" s="63" t="s">
        <v>39</v>
      </c>
      <c r="C24" s="59" t="s">
        <v>139</v>
      </c>
      <c r="D24" s="45" t="s">
        <v>143</v>
      </c>
    </row>
    <row r="25" spans="1:4" s="51" customFormat="1" x14ac:dyDescent="0.25">
      <c r="A25" s="65" t="s">
        <v>167</v>
      </c>
      <c r="B25" s="63" t="s">
        <v>39</v>
      </c>
      <c r="C25" s="59" t="s">
        <v>139</v>
      </c>
      <c r="D25" s="45" t="s">
        <v>143</v>
      </c>
    </row>
    <row r="26" spans="1:4" s="67" customFormat="1" ht="16.5" thickBot="1" x14ac:dyDescent="0.3">
      <c r="A26" s="66" t="s">
        <v>168</v>
      </c>
      <c r="B26" s="45" t="s">
        <v>39</v>
      </c>
      <c r="C26" s="45">
        <v>139</v>
      </c>
      <c r="D26" s="45" t="s">
        <v>143</v>
      </c>
    </row>
    <row r="27" spans="1:4" s="67" customFormat="1" ht="16.5" thickBot="1" x14ac:dyDescent="0.3">
      <c r="A27" s="68" t="s">
        <v>169</v>
      </c>
      <c r="B27" s="69"/>
      <c r="C27" s="69"/>
      <c r="D27" s="69"/>
    </row>
    <row r="28" spans="1:4" s="67" customFormat="1" ht="16.5" thickBot="1" x14ac:dyDescent="0.3">
      <c r="A28" s="39"/>
      <c r="B28" s="40"/>
      <c r="C28" s="40"/>
      <c r="D28" s="40"/>
    </row>
    <row r="29" spans="1:4" s="67" customFormat="1" ht="16.5" thickBot="1" x14ac:dyDescent="0.3">
      <c r="A29" s="39"/>
      <c r="B29" s="40"/>
      <c r="C29" s="40"/>
      <c r="D29" s="70" t="s">
        <v>143</v>
      </c>
    </row>
    <row r="30" spans="1:4" s="51" customFormat="1" x14ac:dyDescent="0.25">
      <c r="A30" s="39"/>
      <c r="B30" s="40"/>
      <c r="C30" s="40"/>
      <c r="D30" s="40"/>
    </row>
    <row r="31" spans="1:4" s="51" customFormat="1" x14ac:dyDescent="0.25">
      <c r="A31" s="39"/>
      <c r="B31" s="40"/>
      <c r="C31" s="40"/>
      <c r="D31" s="40"/>
    </row>
    <row r="32" spans="1:4" s="51" customFormat="1" x14ac:dyDescent="0.25">
      <c r="A32" s="39"/>
      <c r="B32" s="40"/>
      <c r="C32" s="40"/>
      <c r="D32" s="40"/>
    </row>
    <row r="33" spans="1:4" s="71" customFormat="1" x14ac:dyDescent="0.25">
      <c r="A33" s="39"/>
      <c r="B33" s="40"/>
      <c r="C33" s="40"/>
      <c r="D33" s="40"/>
    </row>
    <row r="42" spans="1:4" s="51" customFormat="1" x14ac:dyDescent="0.25">
      <c r="A42" s="39"/>
      <c r="B42" s="40"/>
      <c r="C42" s="40"/>
      <c r="D42" s="40"/>
    </row>
    <row r="43" spans="1:4" s="51" customFormat="1" ht="95.25" customHeight="1" x14ac:dyDescent="0.25">
      <c r="A43" s="39"/>
      <c r="B43" s="40"/>
      <c r="C43" s="40"/>
      <c r="D43" s="40"/>
    </row>
    <row r="44" spans="1:4" s="51" customFormat="1" x14ac:dyDescent="0.25">
      <c r="A44" s="39"/>
      <c r="B44" s="40"/>
      <c r="C44" s="40"/>
      <c r="D44" s="40"/>
    </row>
    <row r="45" spans="1:4" s="51" customFormat="1" x14ac:dyDescent="0.25">
      <c r="A45" s="39"/>
      <c r="B45" s="40"/>
      <c r="C45" s="40"/>
      <c r="D45" s="40"/>
    </row>
    <row r="46" spans="1:4" s="51" customFormat="1" x14ac:dyDescent="0.25">
      <c r="A46" s="39"/>
      <c r="B46" s="40"/>
      <c r="C46" s="40"/>
      <c r="D46" s="40"/>
    </row>
    <row r="47" spans="1:4" s="51" customFormat="1" ht="48.75" customHeight="1" x14ac:dyDescent="0.25">
      <c r="A47" s="39"/>
      <c r="B47" s="40"/>
      <c r="C47" s="40"/>
      <c r="D47" s="40"/>
    </row>
    <row r="48" spans="1:4" s="51" customFormat="1" x14ac:dyDescent="0.25">
      <c r="A48" s="39"/>
      <c r="B48" s="40"/>
      <c r="C48" s="40"/>
      <c r="D48" s="40"/>
    </row>
    <row r="49" spans="1:4" s="51" customFormat="1" x14ac:dyDescent="0.25">
      <c r="A49" s="39"/>
      <c r="B49" s="40"/>
      <c r="C49" s="40"/>
      <c r="D49" s="40"/>
    </row>
    <row r="68" spans="1:4" ht="69.75" customHeight="1" x14ac:dyDescent="0.25"/>
    <row r="73" spans="1:4" ht="63" customHeight="1" x14ac:dyDescent="0.25"/>
    <row r="74" spans="1:4" s="54" customFormat="1" x14ac:dyDescent="0.25">
      <c r="A74" s="39"/>
      <c r="B74" s="40"/>
      <c r="C74" s="40"/>
      <c r="D74" s="40"/>
    </row>
    <row r="76" spans="1:4" s="67" customFormat="1" x14ac:dyDescent="0.25">
      <c r="A76" s="39"/>
      <c r="B76" s="40"/>
      <c r="C76" s="40"/>
      <c r="D76" s="40"/>
    </row>
    <row r="77" spans="1:4" s="72" customFormat="1" x14ac:dyDescent="0.25">
      <c r="A77" s="39"/>
      <c r="B77" s="40"/>
      <c r="C77" s="40"/>
      <c r="D77" s="40"/>
    </row>
    <row r="78" spans="1:4" s="51" customFormat="1" x14ac:dyDescent="0.25">
      <c r="A78" s="39"/>
      <c r="B78" s="40"/>
      <c r="C78" s="40"/>
      <c r="D78" s="40"/>
    </row>
    <row r="79" spans="1:4" s="51" customFormat="1" x14ac:dyDescent="0.25">
      <c r="A79" s="39"/>
      <c r="B79" s="40"/>
      <c r="C79" s="40"/>
      <c r="D79" s="40"/>
    </row>
    <row r="80" spans="1:4" s="51" customFormat="1" x14ac:dyDescent="0.25">
      <c r="A80" s="39"/>
      <c r="B80" s="40"/>
      <c r="C80" s="40"/>
      <c r="D80" s="40"/>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pane xSplit="1" ySplit="2" topLeftCell="B6" activePane="bottomRight" state="frozen"/>
      <selection pane="topRight" activeCell="B1" sqref="B1"/>
      <selection pane="bottomLeft" activeCell="A3" sqref="A3"/>
      <selection pane="bottomRight" activeCell="F8" sqref="F8"/>
    </sheetView>
  </sheetViews>
  <sheetFormatPr baseColWidth="10" defaultRowHeight="16.5" x14ac:dyDescent="0.3"/>
  <cols>
    <col min="1" max="1" width="42.85546875" style="76" customWidth="1"/>
    <col min="2" max="2" width="33.42578125" style="77" customWidth="1"/>
    <col min="3" max="3" width="16.28515625" style="77" customWidth="1"/>
    <col min="4" max="4" width="16.28515625" style="78" customWidth="1"/>
    <col min="5" max="5" width="16.5703125" style="78" customWidth="1"/>
    <col min="6" max="6" width="39.28515625" style="73" customWidth="1"/>
    <col min="7" max="16384" width="11.42578125" style="73"/>
  </cols>
  <sheetData>
    <row r="1" spans="1:6" ht="23.25" x14ac:dyDescent="0.3">
      <c r="A1" s="165" t="s">
        <v>171</v>
      </c>
      <c r="B1" s="165"/>
      <c r="C1" s="165"/>
      <c r="D1" s="165"/>
      <c r="E1" s="165"/>
      <c r="F1" s="165"/>
    </row>
    <row r="2" spans="1:6" ht="37.5" customHeight="1" x14ac:dyDescent="0.3">
      <c r="A2" s="149" t="s">
        <v>4</v>
      </c>
      <c r="B2" s="150" t="s">
        <v>172</v>
      </c>
      <c r="C2" s="150" t="s">
        <v>173</v>
      </c>
      <c r="D2" s="150" t="s">
        <v>0</v>
      </c>
      <c r="E2" s="150" t="s">
        <v>31</v>
      </c>
      <c r="F2" s="150" t="s">
        <v>37</v>
      </c>
    </row>
    <row r="3" spans="1:6" ht="66" x14ac:dyDescent="0.3">
      <c r="A3" s="74" t="s">
        <v>174</v>
      </c>
      <c r="B3" s="151" t="s">
        <v>175</v>
      </c>
      <c r="C3" s="151" t="s">
        <v>38</v>
      </c>
      <c r="D3" s="152">
        <v>7</v>
      </c>
      <c r="E3" s="152" t="s">
        <v>1</v>
      </c>
      <c r="F3" s="157" t="s">
        <v>315</v>
      </c>
    </row>
    <row r="4" spans="1:6" ht="49.5" x14ac:dyDescent="0.3">
      <c r="A4" s="74" t="s">
        <v>176</v>
      </c>
      <c r="B4" s="151" t="s">
        <v>175</v>
      </c>
      <c r="C4" s="151" t="s">
        <v>38</v>
      </c>
      <c r="D4" s="152">
        <v>80</v>
      </c>
      <c r="E4" s="152" t="s">
        <v>1</v>
      </c>
      <c r="F4" s="157" t="s">
        <v>315</v>
      </c>
    </row>
    <row r="5" spans="1:6" ht="66" x14ac:dyDescent="0.3">
      <c r="A5" s="75" t="s">
        <v>177</v>
      </c>
      <c r="B5" s="151" t="s">
        <v>175</v>
      </c>
      <c r="C5" s="151" t="s">
        <v>38</v>
      </c>
      <c r="D5" s="152">
        <v>32</v>
      </c>
      <c r="E5" s="152" t="s">
        <v>1</v>
      </c>
      <c r="F5" s="157" t="s">
        <v>315</v>
      </c>
    </row>
    <row r="6" spans="1:6" ht="82.5" x14ac:dyDescent="0.3">
      <c r="A6" s="75" t="s">
        <v>178</v>
      </c>
      <c r="B6" s="151" t="s">
        <v>175</v>
      </c>
      <c r="C6" s="151" t="s">
        <v>38</v>
      </c>
      <c r="D6" s="152">
        <v>149</v>
      </c>
      <c r="E6" s="152" t="s">
        <v>186</v>
      </c>
      <c r="F6" s="158" t="s">
        <v>316</v>
      </c>
    </row>
    <row r="7" spans="1:6" ht="82.5" x14ac:dyDescent="0.3">
      <c r="A7" s="75" t="s">
        <v>179</v>
      </c>
      <c r="B7" s="151" t="s">
        <v>175</v>
      </c>
      <c r="C7" s="153" t="s">
        <v>314</v>
      </c>
      <c r="D7" s="152">
        <v>149</v>
      </c>
      <c r="E7" s="152" t="s">
        <v>186</v>
      </c>
      <c r="F7" s="158" t="s">
        <v>316</v>
      </c>
    </row>
    <row r="8" spans="1:6" ht="49.5" x14ac:dyDescent="0.3">
      <c r="A8" s="75" t="s">
        <v>180</v>
      </c>
      <c r="B8" s="151" t="s">
        <v>175</v>
      </c>
      <c r="C8" s="154">
        <v>2.427</v>
      </c>
      <c r="D8" s="152">
        <v>149</v>
      </c>
      <c r="E8" s="152" t="s">
        <v>1</v>
      </c>
      <c r="F8" s="156"/>
    </row>
    <row r="9" spans="1:6" ht="66" x14ac:dyDescent="0.3">
      <c r="A9" s="75" t="s">
        <v>181</v>
      </c>
      <c r="B9" s="151" t="s">
        <v>175</v>
      </c>
      <c r="C9" s="153">
        <v>0.30120000000000002</v>
      </c>
      <c r="D9" s="152">
        <v>149</v>
      </c>
      <c r="E9" s="152" t="s">
        <v>1</v>
      </c>
      <c r="F9" s="156"/>
    </row>
    <row r="10" spans="1:6" ht="66" x14ac:dyDescent="0.3">
      <c r="A10" s="75" t="s">
        <v>182</v>
      </c>
      <c r="B10" s="151" t="s">
        <v>175</v>
      </c>
      <c r="C10" s="153">
        <v>0.61250000000000004</v>
      </c>
      <c r="D10" s="152">
        <v>149</v>
      </c>
      <c r="E10" s="152" t="s">
        <v>1</v>
      </c>
      <c r="F10" s="156"/>
    </row>
    <row r="11" spans="1:6" ht="82.5" x14ac:dyDescent="0.3">
      <c r="A11" s="75" t="s">
        <v>183</v>
      </c>
      <c r="B11" s="151" t="s">
        <v>175</v>
      </c>
      <c r="C11" s="154" t="s">
        <v>314</v>
      </c>
      <c r="D11" s="152">
        <v>149</v>
      </c>
      <c r="E11" s="152" t="s">
        <v>186</v>
      </c>
      <c r="F11" s="158" t="s">
        <v>316</v>
      </c>
    </row>
    <row r="12" spans="1:6" ht="66" x14ac:dyDescent="0.3">
      <c r="A12" s="75" t="s">
        <v>184</v>
      </c>
      <c r="B12" s="151" t="s">
        <v>175</v>
      </c>
      <c r="C12" s="151" t="s">
        <v>38</v>
      </c>
      <c r="D12" s="152">
        <v>32</v>
      </c>
      <c r="E12" s="152" t="s">
        <v>1</v>
      </c>
      <c r="F12" s="156"/>
    </row>
    <row r="13" spans="1:6" ht="66" x14ac:dyDescent="0.3">
      <c r="A13" s="75" t="s">
        <v>185</v>
      </c>
      <c r="B13" s="151" t="s">
        <v>175</v>
      </c>
      <c r="C13" s="155">
        <v>1846000000</v>
      </c>
      <c r="D13" s="152">
        <v>127</v>
      </c>
      <c r="E13" s="152" t="s">
        <v>186</v>
      </c>
      <c r="F13" s="159" t="s">
        <v>317</v>
      </c>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2"/>
  <sheetViews>
    <sheetView topLeftCell="A3" zoomScale="90" zoomScaleNormal="90" workbookViewId="0">
      <selection activeCell="C11" sqref="C11:G12"/>
    </sheetView>
  </sheetViews>
  <sheetFormatPr baseColWidth="10" defaultRowHeight="15" x14ac:dyDescent="0.25"/>
  <cols>
    <col min="2" max="2" width="50.42578125" bestFit="1" customWidth="1"/>
    <col min="3" max="3" width="35.28515625" customWidth="1"/>
    <col min="5" max="5" width="12.5703125" customWidth="1"/>
    <col min="6" max="6" width="11.85546875" bestFit="1" customWidth="1"/>
    <col min="7" max="7" width="24.5703125" bestFit="1" customWidth="1"/>
  </cols>
  <sheetData>
    <row r="3" spans="2:7" ht="16.5" customHeight="1" x14ac:dyDescent="0.25"/>
    <row r="9" spans="2:7" x14ac:dyDescent="0.25">
      <c r="B9" s="168" t="s">
        <v>28</v>
      </c>
      <c r="C9" s="168"/>
      <c r="D9" s="168"/>
      <c r="E9" s="168"/>
      <c r="F9" s="168"/>
      <c r="G9" s="168"/>
    </row>
    <row r="10" spans="2:7" x14ac:dyDescent="0.25">
      <c r="B10" s="168"/>
      <c r="C10" s="168"/>
      <c r="D10" s="168"/>
      <c r="E10" s="168"/>
      <c r="F10" s="168"/>
      <c r="G10" s="168"/>
    </row>
    <row r="11" spans="2:7" x14ac:dyDescent="0.25">
      <c r="B11" s="171" t="s">
        <v>30</v>
      </c>
      <c r="C11" s="172" t="s">
        <v>41</v>
      </c>
      <c r="D11" s="172"/>
      <c r="E11" s="172"/>
      <c r="F11" s="172"/>
      <c r="G11" s="172"/>
    </row>
    <row r="12" spans="2:7" x14ac:dyDescent="0.25">
      <c r="B12" s="171"/>
      <c r="C12" s="172"/>
      <c r="D12" s="172"/>
      <c r="E12" s="172"/>
      <c r="F12" s="172"/>
      <c r="G12" s="172"/>
    </row>
    <row r="13" spans="2:7" ht="18.75" customHeight="1" x14ac:dyDescent="0.25">
      <c r="B13" s="170" t="s">
        <v>29</v>
      </c>
      <c r="C13" s="169" t="s">
        <v>42</v>
      </c>
      <c r="D13" s="169"/>
      <c r="E13" s="169"/>
      <c r="F13" s="169"/>
      <c r="G13" s="169"/>
    </row>
    <row r="14" spans="2:7" ht="18.75" customHeight="1" x14ac:dyDescent="0.25">
      <c r="B14" s="170"/>
      <c r="C14" s="169" t="s">
        <v>43</v>
      </c>
      <c r="D14" s="169"/>
      <c r="E14" s="169"/>
      <c r="F14" s="169"/>
      <c r="G14" s="169"/>
    </row>
    <row r="15" spans="2:7" ht="18.75" customHeight="1" x14ac:dyDescent="0.25">
      <c r="C15" s="19"/>
      <c r="D15" s="19"/>
      <c r="E15" s="19"/>
      <c r="F15" s="19"/>
      <c r="G15" s="19"/>
    </row>
    <row r="16" spans="2:7" ht="18.75" customHeight="1" x14ac:dyDescent="0.25">
      <c r="B16" s="168" t="s">
        <v>40</v>
      </c>
      <c r="C16" s="168"/>
      <c r="D16" s="168"/>
      <c r="E16" s="168"/>
      <c r="F16" s="168"/>
      <c r="G16" s="168"/>
    </row>
    <row r="17" spans="2:7" ht="21" x14ac:dyDescent="0.25">
      <c r="F17" s="14">
        <f>+IF(AND($F$19,$F$20,$F$21,$F$22,$F$28),1,0)</f>
        <v>0</v>
      </c>
      <c r="G17" s="25" t="str">
        <f>+IF(F17=1,"HABILITADO"&amp;B34,"RECHAZADO"&amp;B34)</f>
        <v>RECHAZADO</v>
      </c>
    </row>
    <row r="18" spans="2:7" ht="30" x14ac:dyDescent="0.25">
      <c r="B18" s="16" t="s">
        <v>14</v>
      </c>
      <c r="C18" s="17" t="s">
        <v>27</v>
      </c>
      <c r="D18" s="16" t="s">
        <v>16</v>
      </c>
      <c r="E18" s="17" t="s">
        <v>17</v>
      </c>
      <c r="F18" s="16" t="s">
        <v>1</v>
      </c>
      <c r="G18" s="17" t="s">
        <v>19</v>
      </c>
    </row>
    <row r="19" spans="2:7" x14ac:dyDescent="0.25">
      <c r="B19" s="8" t="s">
        <v>15</v>
      </c>
      <c r="C19" s="10" t="s">
        <v>42</v>
      </c>
      <c r="D19" s="9">
        <v>7421</v>
      </c>
      <c r="E19" s="1">
        <v>7421</v>
      </c>
      <c r="F19" s="9">
        <f>+IF(D19=E19,1,0)</f>
        <v>1</v>
      </c>
      <c r="G19" s="10" t="str">
        <f>+IF(F19=1,"HABILITADO","RECHAZADO")</f>
        <v>HABILITADO</v>
      </c>
    </row>
    <row r="20" spans="2:7" ht="45" x14ac:dyDescent="0.25">
      <c r="B20" s="8" t="s">
        <v>6</v>
      </c>
      <c r="C20" s="10" t="s">
        <v>50</v>
      </c>
      <c r="D20" s="13">
        <v>84</v>
      </c>
      <c r="E20" s="1">
        <f>+'CAP ORG TEC'!E20+'CAP ORG TEC'!E21</f>
        <v>150</v>
      </c>
      <c r="F20" s="9">
        <f>+IF(E20&gt;=D20,1,0)</f>
        <v>1</v>
      </c>
      <c r="G20" s="10" t="str">
        <f t="shared" ref="G20:G22" si="0">+IF(F20=1,"HABILITADO","RECHAZADO")</f>
        <v>HABILITADO</v>
      </c>
    </row>
    <row r="21" spans="2:7" ht="30" x14ac:dyDescent="0.25">
      <c r="B21" s="8" t="s">
        <v>12</v>
      </c>
      <c r="C21" s="10" t="s">
        <v>43</v>
      </c>
      <c r="D21" s="13">
        <v>5</v>
      </c>
      <c r="E21" s="28">
        <f>+'EXP PROB'!$E$20</f>
        <v>16.219180000000001</v>
      </c>
      <c r="F21" s="9">
        <f>+IF(E21&gt;=D21,1,0)</f>
        <v>1</v>
      </c>
      <c r="G21" s="10" t="str">
        <f t="shared" si="0"/>
        <v>HABILITADO</v>
      </c>
    </row>
    <row r="22" spans="2:7" ht="30" x14ac:dyDescent="0.25">
      <c r="B22" s="8" t="s">
        <v>18</v>
      </c>
      <c r="C22" s="10" t="s">
        <v>43</v>
      </c>
      <c r="D22" s="8"/>
      <c r="E22" s="8"/>
      <c r="F22" s="9">
        <f>+IF(AND(F23:F25),1,0)</f>
        <v>1</v>
      </c>
      <c r="G22" s="10" t="str">
        <f t="shared" si="0"/>
        <v>HABILITADO</v>
      </c>
    </row>
    <row r="23" spans="2:7" x14ac:dyDescent="0.25">
      <c r="B23" s="11" t="s">
        <v>20</v>
      </c>
      <c r="C23" s="10"/>
      <c r="D23" s="12">
        <f>ROUND(50%*(16776549795/566700),2)</f>
        <v>14801.97</v>
      </c>
      <c r="E23" s="29">
        <f>+'EXP ACREDITADA'!T33</f>
        <v>42150.078756383358</v>
      </c>
      <c r="F23" s="9">
        <f>+IF(E23&gt;=D23,1,0)</f>
        <v>1</v>
      </c>
      <c r="G23" s="10"/>
    </row>
    <row r="24" spans="2:7" x14ac:dyDescent="0.25">
      <c r="B24" s="11" t="s">
        <v>21</v>
      </c>
      <c r="C24" s="10"/>
      <c r="D24" s="13">
        <v>1000</v>
      </c>
      <c r="E24" s="29">
        <f>+'EXP ACREDITADA'!L33</f>
        <v>9859.0614999999998</v>
      </c>
      <c r="F24" s="9">
        <f>+IF(E24&gt;=D24,1,0)</f>
        <v>1</v>
      </c>
      <c r="G24" s="10"/>
    </row>
    <row r="25" spans="2:7" x14ac:dyDescent="0.25">
      <c r="B25" s="11" t="s">
        <v>22</v>
      </c>
      <c r="C25" s="10"/>
      <c r="D25" s="13">
        <v>40</v>
      </c>
      <c r="E25" s="23">
        <f>+'EXP ACREDITADA'!M33</f>
        <v>63</v>
      </c>
      <c r="F25" s="9">
        <f>+IF(E25&gt;=D25,1,0)</f>
        <v>1</v>
      </c>
      <c r="G25" s="10"/>
    </row>
    <row r="26" spans="2:7" x14ac:dyDescent="0.25">
      <c r="B26" s="133"/>
      <c r="C26" s="134"/>
      <c r="D26" s="135"/>
      <c r="E26" s="137"/>
      <c r="F26" s="136"/>
      <c r="G26" s="134"/>
    </row>
    <row r="27" spans="2:7" ht="21" x14ac:dyDescent="0.25">
      <c r="B27" s="168" t="s">
        <v>280</v>
      </c>
      <c r="C27" s="168"/>
      <c r="D27" s="168"/>
      <c r="E27" s="168"/>
      <c r="F27" s="168"/>
      <c r="G27" s="168"/>
    </row>
    <row r="28" spans="2:7" x14ac:dyDescent="0.25">
      <c r="B28" s="138" t="s">
        <v>233</v>
      </c>
      <c r="C28" s="27" t="s">
        <v>10</v>
      </c>
      <c r="D28" s="166" t="s">
        <v>170</v>
      </c>
      <c r="E28" s="167"/>
      <c r="F28" s="9">
        <f>+IF(AND(F29:F32),1,0)</f>
        <v>0</v>
      </c>
      <c r="G28" s="10" t="str">
        <f>+IF(F28=1,"CUMPLE","NO CUMPLE")</f>
        <v>NO CUMPLE</v>
      </c>
    </row>
    <row r="29" spans="2:7" x14ac:dyDescent="0.25">
      <c r="B29" s="11" t="s">
        <v>23</v>
      </c>
      <c r="C29" s="10"/>
      <c r="D29" s="13">
        <v>10</v>
      </c>
      <c r="E29" s="24">
        <f>+'DIR GENERAL'!E14</f>
        <v>2.9558333333333331</v>
      </c>
      <c r="F29" s="9">
        <f>+IF(E29&gt;=D29,1,0)</f>
        <v>0</v>
      </c>
      <c r="G29" s="10" t="str">
        <f t="shared" ref="G29:G32" si="1">+IF(F29=1,"CUMPLE","NO CUMPLE")</f>
        <v>NO CUMPLE</v>
      </c>
    </row>
    <row r="30" spans="2:7" x14ac:dyDescent="0.25">
      <c r="B30" s="11" t="s">
        <v>25</v>
      </c>
      <c r="C30" s="10"/>
      <c r="D30" s="13">
        <v>7</v>
      </c>
      <c r="E30" s="24">
        <f>+JURIDICO!E14</f>
        <v>17.290833333333335</v>
      </c>
      <c r="F30" s="9">
        <f>+IF(E30&gt;=D30,1,0)</f>
        <v>1</v>
      </c>
      <c r="G30" s="10" t="str">
        <f t="shared" si="1"/>
        <v>CUMPLE</v>
      </c>
    </row>
    <row r="31" spans="2:7" x14ac:dyDescent="0.25">
      <c r="B31" s="11" t="s">
        <v>24</v>
      </c>
      <c r="C31" s="10"/>
      <c r="D31" s="13">
        <v>7</v>
      </c>
      <c r="E31" s="24">
        <f>+TECNICO!E14</f>
        <v>10.816666666666668</v>
      </c>
      <c r="F31" s="9">
        <f>+IF(E31&gt;=D31,1,0)</f>
        <v>1</v>
      </c>
      <c r="G31" s="10" t="str">
        <f t="shared" si="1"/>
        <v>CUMPLE</v>
      </c>
    </row>
    <row r="32" spans="2:7" x14ac:dyDescent="0.25">
      <c r="B32" s="11" t="s">
        <v>26</v>
      </c>
      <c r="C32" s="10"/>
      <c r="D32" s="13">
        <v>7</v>
      </c>
      <c r="E32" s="24">
        <f>+ADMINISTRATIVO!E14</f>
        <v>12.366666666666667</v>
      </c>
      <c r="F32" s="9">
        <f>+IF(E32&gt;=D32,1,0)</f>
        <v>1</v>
      </c>
      <c r="G32" s="10" t="str">
        <f t="shared" si="1"/>
        <v>CUMPLE</v>
      </c>
    </row>
  </sheetData>
  <mergeCells count="9">
    <mergeCell ref="D28:E28"/>
    <mergeCell ref="B9:G10"/>
    <mergeCell ref="C13:G13"/>
    <mergeCell ref="C14:G14"/>
    <mergeCell ref="B13:B14"/>
    <mergeCell ref="B11:B12"/>
    <mergeCell ref="C11:G12"/>
    <mergeCell ref="B16:G16"/>
    <mergeCell ref="B27:G2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0"/>
  <sheetViews>
    <sheetView workbookViewId="0">
      <selection activeCell="C15" sqref="C15:F15"/>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173" t="s">
        <v>28</v>
      </c>
      <c r="C9" s="173"/>
      <c r="D9" s="173"/>
      <c r="E9" s="173"/>
      <c r="F9" s="173"/>
      <c r="G9" s="19"/>
    </row>
    <row r="10" spans="2:7" ht="15" customHeight="1" x14ac:dyDescent="0.25">
      <c r="B10" s="173"/>
      <c r="C10" s="173"/>
      <c r="D10" s="173"/>
      <c r="E10" s="173"/>
      <c r="F10" s="173"/>
      <c r="G10" s="19"/>
    </row>
    <row r="11" spans="2:7" ht="15" customHeight="1" x14ac:dyDescent="0.25">
      <c r="B11" s="173" t="s">
        <v>15</v>
      </c>
      <c r="C11" s="173"/>
      <c r="D11" s="173"/>
      <c r="E11" s="173"/>
      <c r="F11" s="173"/>
      <c r="G11" s="19"/>
    </row>
    <row r="12" spans="2:7" ht="15" customHeight="1" x14ac:dyDescent="0.25">
      <c r="B12" s="173"/>
      <c r="C12" s="173"/>
      <c r="D12" s="173"/>
      <c r="E12" s="173"/>
      <c r="F12" s="173"/>
      <c r="G12" s="19"/>
    </row>
    <row r="13" spans="2:7" x14ac:dyDescent="0.25">
      <c r="B13" s="170" t="s">
        <v>30</v>
      </c>
      <c r="C13" s="174" t="s">
        <v>41</v>
      </c>
      <c r="D13" s="174"/>
      <c r="E13" s="174"/>
      <c r="F13" s="174"/>
      <c r="G13" s="15"/>
    </row>
    <row r="14" spans="2:7" x14ac:dyDescent="0.25">
      <c r="B14" s="170"/>
      <c r="C14" s="174"/>
      <c r="D14" s="174"/>
      <c r="E14" s="174"/>
      <c r="F14" s="174"/>
      <c r="G14" s="15"/>
    </row>
    <row r="15" spans="2:7" ht="18.75" customHeight="1" x14ac:dyDescent="0.25">
      <c r="B15" s="170" t="s">
        <v>29</v>
      </c>
      <c r="C15" s="174" t="str">
        <f>+'EVAL TEC'!C13:G13</f>
        <v>MAB INGENIERIA DE VALOR SA</v>
      </c>
      <c r="D15" s="174"/>
      <c r="E15" s="174"/>
      <c r="F15" s="174"/>
      <c r="G15" s="15"/>
    </row>
    <row r="16" spans="2:7" ht="18.75" customHeight="1" x14ac:dyDescent="0.25">
      <c r="B16" s="170"/>
      <c r="C16" s="174" t="str">
        <f>+'EVAL TEC'!C14:G14</f>
        <v>GESTION INTEGRAL DEL SUELO S.L. COLOMBIA</v>
      </c>
      <c r="D16" s="174"/>
      <c r="E16" s="174"/>
      <c r="F16" s="174"/>
      <c r="G16" s="15"/>
    </row>
    <row r="17" spans="2:7" ht="18.75" customHeight="1" x14ac:dyDescent="0.25">
      <c r="B17" s="18"/>
      <c r="C17" s="7"/>
      <c r="D17" s="7"/>
      <c r="E17" s="7"/>
      <c r="F17" s="7"/>
      <c r="G17" s="7"/>
    </row>
    <row r="18" spans="2:7" x14ac:dyDescent="0.25">
      <c r="B18" s="179" t="s">
        <v>33</v>
      </c>
      <c r="C18" s="180"/>
      <c r="D18" s="21" t="s">
        <v>0</v>
      </c>
      <c r="E18" s="21" t="s">
        <v>1</v>
      </c>
      <c r="F18" s="21" t="s">
        <v>32</v>
      </c>
    </row>
    <row r="19" spans="2:7" ht="123" customHeight="1" x14ac:dyDescent="0.25">
      <c r="B19" s="175" t="s">
        <v>2</v>
      </c>
      <c r="C19" s="176"/>
      <c r="D19" s="3" t="s">
        <v>44</v>
      </c>
      <c r="E19" s="2" t="s">
        <v>1</v>
      </c>
      <c r="F19" s="4" t="s">
        <v>45</v>
      </c>
    </row>
    <row r="20" spans="2:7" ht="198.75" customHeight="1" x14ac:dyDescent="0.25">
      <c r="B20" s="177" t="s">
        <v>3</v>
      </c>
      <c r="C20" s="178"/>
      <c r="D20" s="20" t="s">
        <v>47</v>
      </c>
      <c r="E20" s="20" t="s">
        <v>1</v>
      </c>
      <c r="F20" s="26" t="s">
        <v>46</v>
      </c>
    </row>
  </sheetData>
  <mergeCells count="10">
    <mergeCell ref="B13:B14"/>
    <mergeCell ref="B9:F10"/>
    <mergeCell ref="B11:F12"/>
    <mergeCell ref="C13:F14"/>
    <mergeCell ref="B20:C20"/>
    <mergeCell ref="B18:C18"/>
    <mergeCell ref="B15:B16"/>
    <mergeCell ref="C15:F15"/>
    <mergeCell ref="C16:F16"/>
    <mergeCell ref="B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3"/>
  <sheetViews>
    <sheetView zoomScale="80" zoomScaleNormal="80" workbookViewId="0">
      <selection activeCell="C15" sqref="C15:I15"/>
    </sheetView>
  </sheetViews>
  <sheetFormatPr baseColWidth="10" defaultRowHeight="15" x14ac:dyDescent="0.25"/>
  <cols>
    <col min="2" max="2" width="25" customWidth="1"/>
    <col min="3" max="3" width="57.140625" customWidth="1"/>
    <col min="4" max="4" width="29"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TEC'!C13:G13</f>
        <v>0</v>
      </c>
    </row>
    <row r="9" spans="2:9" ht="15" customHeight="1" x14ac:dyDescent="0.25">
      <c r="B9" s="168" t="s">
        <v>28</v>
      </c>
      <c r="C9" s="168"/>
      <c r="D9" s="168"/>
      <c r="E9" s="168"/>
      <c r="F9" s="168"/>
      <c r="G9" s="168"/>
      <c r="H9" s="168"/>
      <c r="I9" s="168"/>
    </row>
    <row r="10" spans="2:9" ht="15" customHeight="1" x14ac:dyDescent="0.25">
      <c r="B10" s="168"/>
      <c r="C10" s="168"/>
      <c r="D10" s="168"/>
      <c r="E10" s="168"/>
      <c r="F10" s="168"/>
      <c r="G10" s="168"/>
      <c r="H10" s="168"/>
      <c r="I10" s="168"/>
    </row>
    <row r="11" spans="2:9" ht="15" customHeight="1" x14ac:dyDescent="0.25">
      <c r="B11" s="168" t="s">
        <v>6</v>
      </c>
      <c r="C11" s="168"/>
      <c r="D11" s="168"/>
      <c r="E11" s="168"/>
      <c r="F11" s="168"/>
      <c r="G11" s="168"/>
      <c r="H11" s="168"/>
      <c r="I11" s="168"/>
    </row>
    <row r="12" spans="2:9" ht="15" customHeight="1" x14ac:dyDescent="0.25">
      <c r="B12" s="168"/>
      <c r="C12" s="168"/>
      <c r="D12" s="168"/>
      <c r="E12" s="168"/>
      <c r="F12" s="168"/>
      <c r="G12" s="168"/>
      <c r="H12" s="168"/>
      <c r="I12" s="168"/>
    </row>
    <row r="13" spans="2:9" x14ac:dyDescent="0.25">
      <c r="B13" s="171" t="s">
        <v>30</v>
      </c>
      <c r="C13" s="174" t="str">
        <f>+'RUP CIIU'!C13:F14</f>
        <v>CONSORCIO MAB - GIS 2012</v>
      </c>
      <c r="D13" s="174"/>
      <c r="E13" s="174"/>
      <c r="F13" s="174"/>
      <c r="G13" s="174"/>
      <c r="H13" s="174"/>
      <c r="I13" s="174"/>
    </row>
    <row r="14" spans="2:9" x14ac:dyDescent="0.25">
      <c r="B14" s="171"/>
      <c r="C14" s="174"/>
      <c r="D14" s="174"/>
      <c r="E14" s="174"/>
      <c r="F14" s="174"/>
      <c r="G14" s="174"/>
      <c r="H14" s="174"/>
      <c r="I14" s="174"/>
    </row>
    <row r="15" spans="2:9" ht="18.75" customHeight="1" x14ac:dyDescent="0.25">
      <c r="B15" s="170" t="s">
        <v>29</v>
      </c>
      <c r="C15" s="174" t="str">
        <f>+'EVAL TEC'!C13:G13</f>
        <v>MAB INGENIERIA DE VALOR SA</v>
      </c>
      <c r="D15" s="174"/>
      <c r="E15" s="174"/>
      <c r="F15" s="174"/>
      <c r="G15" s="174"/>
      <c r="H15" s="174"/>
      <c r="I15" s="174"/>
    </row>
    <row r="16" spans="2:9" ht="18.75" customHeight="1" x14ac:dyDescent="0.25">
      <c r="B16" s="170"/>
      <c r="C16" s="174" t="str">
        <f>+'EVAL TEC'!C14:G14</f>
        <v>GESTION INTEGRAL DEL SUELO S.L. COLOMBIA</v>
      </c>
      <c r="D16" s="174"/>
      <c r="E16" s="174"/>
      <c r="F16" s="174"/>
      <c r="G16" s="174"/>
      <c r="H16" s="174"/>
      <c r="I16" s="174"/>
    </row>
    <row r="18" spans="2:9" x14ac:dyDescent="0.25">
      <c r="B18" t="s">
        <v>4</v>
      </c>
      <c r="C18">
        <v>84</v>
      </c>
    </row>
    <row r="19" spans="2:9" s="5" customFormat="1" ht="60" x14ac:dyDescent="0.25">
      <c r="B19" s="181" t="s">
        <v>34</v>
      </c>
      <c r="C19" s="182"/>
      <c r="D19" s="17" t="s">
        <v>5</v>
      </c>
      <c r="E19" s="17" t="s">
        <v>6</v>
      </c>
      <c r="F19" s="17" t="s">
        <v>0</v>
      </c>
      <c r="G19" s="17" t="s">
        <v>7</v>
      </c>
      <c r="H19" s="17" t="s">
        <v>1</v>
      </c>
      <c r="I19" s="17" t="s">
        <v>32</v>
      </c>
    </row>
    <row r="20" spans="2:9" ht="96.75" customHeight="1" x14ac:dyDescent="0.25">
      <c r="B20" s="187" t="s">
        <v>8</v>
      </c>
      <c r="C20" s="188"/>
      <c r="D20" s="2" t="s">
        <v>48</v>
      </c>
      <c r="E20" s="2">
        <f>5+45+8+27+5</f>
        <v>90</v>
      </c>
      <c r="F20" s="2">
        <v>130</v>
      </c>
      <c r="G20" s="183">
        <f>+E20+E21</f>
        <v>150</v>
      </c>
      <c r="H20" s="191">
        <f>+IF(G20&gt;=$C$18,1,0)</f>
        <v>1</v>
      </c>
      <c r="I20" s="185" t="s">
        <v>51</v>
      </c>
    </row>
    <row r="21" spans="2:9" ht="96.75" customHeight="1" x14ac:dyDescent="0.25">
      <c r="B21" s="189"/>
      <c r="C21" s="190"/>
      <c r="D21" s="2" t="s">
        <v>49</v>
      </c>
      <c r="E21" s="2">
        <f>3+38+2+5+12</f>
        <v>60</v>
      </c>
      <c r="F21" s="2">
        <v>132</v>
      </c>
      <c r="G21" s="184"/>
      <c r="H21" s="192"/>
      <c r="I21" s="186"/>
    </row>
    <row r="22" spans="2:9" ht="35.25" customHeight="1" x14ac:dyDescent="0.25">
      <c r="B22" s="187" t="s">
        <v>9</v>
      </c>
      <c r="C22" s="188"/>
      <c r="D22" s="2" t="s">
        <v>48</v>
      </c>
      <c r="E22" s="2" t="s">
        <v>10</v>
      </c>
      <c r="F22" s="2">
        <v>29</v>
      </c>
      <c r="G22" s="183" t="s">
        <v>10</v>
      </c>
      <c r="H22" s="191">
        <v>1</v>
      </c>
      <c r="I22" s="185" t="s">
        <v>52</v>
      </c>
    </row>
    <row r="23" spans="2:9" ht="35.25" customHeight="1" x14ac:dyDescent="0.25">
      <c r="B23" s="189"/>
      <c r="C23" s="190"/>
      <c r="D23" s="2" t="s">
        <v>49</v>
      </c>
      <c r="E23" s="2" t="s">
        <v>10</v>
      </c>
      <c r="F23" s="2">
        <v>29</v>
      </c>
      <c r="G23" s="184"/>
      <c r="H23" s="192"/>
      <c r="I23" s="186"/>
    </row>
  </sheetData>
  <mergeCells count="16">
    <mergeCell ref="G22:G23"/>
    <mergeCell ref="H22:H23"/>
    <mergeCell ref="I22:I23"/>
    <mergeCell ref="B22:C23"/>
    <mergeCell ref="G20:G21"/>
    <mergeCell ref="H20:H21"/>
    <mergeCell ref="I20:I21"/>
    <mergeCell ref="B20:C21"/>
    <mergeCell ref="B19:C19"/>
    <mergeCell ref="B15:B16"/>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1"/>
  <sheetViews>
    <sheetView topLeftCell="A4"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173" t="s">
        <v>28</v>
      </c>
      <c r="C9" s="173"/>
      <c r="D9" s="173"/>
      <c r="E9" s="173"/>
      <c r="F9" s="173"/>
      <c r="G9" s="173"/>
    </row>
    <row r="10" spans="2:7" ht="15" customHeight="1" x14ac:dyDescent="0.25">
      <c r="B10" s="173"/>
      <c r="C10" s="173"/>
      <c r="D10" s="173"/>
      <c r="E10" s="173"/>
      <c r="F10" s="173"/>
      <c r="G10" s="173"/>
    </row>
    <row r="11" spans="2:7" ht="15" customHeight="1" x14ac:dyDescent="0.25">
      <c r="B11" s="173" t="s">
        <v>12</v>
      </c>
      <c r="C11" s="173"/>
      <c r="D11" s="173"/>
      <c r="E11" s="173"/>
      <c r="F11" s="173"/>
      <c r="G11" s="173"/>
    </row>
    <row r="12" spans="2:7" ht="15" customHeight="1" x14ac:dyDescent="0.25">
      <c r="B12" s="173"/>
      <c r="C12" s="173"/>
      <c r="D12" s="173"/>
      <c r="E12" s="173"/>
      <c r="F12" s="173"/>
      <c r="G12" s="173"/>
    </row>
    <row r="13" spans="2:7" x14ac:dyDescent="0.25">
      <c r="B13" s="170" t="s">
        <v>30</v>
      </c>
      <c r="C13" s="174" t="str">
        <f>+'RUP CIIU'!C13:F14</f>
        <v>CONSORCIO MAB - GIS 2012</v>
      </c>
      <c r="D13" s="174"/>
      <c r="E13" s="174"/>
      <c r="F13" s="174"/>
      <c r="G13" s="174"/>
    </row>
    <row r="14" spans="2:7" x14ac:dyDescent="0.25">
      <c r="B14" s="170"/>
      <c r="C14" s="174"/>
      <c r="D14" s="174"/>
      <c r="E14" s="174"/>
      <c r="F14" s="174"/>
      <c r="G14" s="174"/>
    </row>
    <row r="15" spans="2:7" ht="18.75" customHeight="1" x14ac:dyDescent="0.25">
      <c r="B15" s="170" t="s">
        <v>29</v>
      </c>
      <c r="C15" s="174" t="str">
        <f>+'EVAL TEC'!C13:G13</f>
        <v>MAB INGENIERIA DE VALOR SA</v>
      </c>
      <c r="D15" s="174"/>
      <c r="E15" s="174"/>
      <c r="F15" s="174"/>
      <c r="G15" s="174"/>
    </row>
    <row r="16" spans="2:7" ht="18.75" customHeight="1" x14ac:dyDescent="0.25">
      <c r="B16" s="170"/>
      <c r="C16" s="174" t="str">
        <f>+'EVAL TEC'!C14:G14</f>
        <v>GESTION INTEGRAL DEL SUELO S.L. COLOMBIA</v>
      </c>
      <c r="D16" s="174"/>
      <c r="E16" s="174"/>
      <c r="F16" s="174"/>
      <c r="G16" s="174"/>
    </row>
    <row r="18" spans="2:7" x14ac:dyDescent="0.25">
      <c r="B18" t="s">
        <v>4</v>
      </c>
      <c r="C18">
        <v>5</v>
      </c>
    </row>
    <row r="19" spans="2:7" s="6" customFormat="1" ht="33" customHeight="1" x14ac:dyDescent="0.25">
      <c r="B19" s="22" t="s">
        <v>35</v>
      </c>
      <c r="C19" s="22"/>
      <c r="D19" s="17" t="s">
        <v>0</v>
      </c>
      <c r="E19" s="17" t="s">
        <v>11</v>
      </c>
      <c r="F19" s="17" t="s">
        <v>1</v>
      </c>
      <c r="G19" s="17" t="s">
        <v>32</v>
      </c>
    </row>
    <row r="20" spans="2:7" ht="55.5" customHeight="1" x14ac:dyDescent="0.25">
      <c r="B20" s="193" t="s">
        <v>36</v>
      </c>
      <c r="C20" s="194"/>
      <c r="D20" s="2">
        <v>75</v>
      </c>
      <c r="E20" s="2">
        <v>16.219180000000001</v>
      </c>
      <c r="F20" s="2">
        <f>+IF(E20&gt;=C18,1,0)</f>
        <v>1</v>
      </c>
      <c r="G20" s="4" t="s">
        <v>53</v>
      </c>
    </row>
    <row r="21" spans="2:7" ht="123.75" customHeight="1" x14ac:dyDescent="0.25">
      <c r="B21" s="193" t="s">
        <v>13</v>
      </c>
      <c r="C21" s="194"/>
      <c r="D21" s="2">
        <v>29</v>
      </c>
      <c r="E21" s="2" t="s">
        <v>10</v>
      </c>
      <c r="F21" s="112">
        <v>1</v>
      </c>
      <c r="G21" s="4" t="s">
        <v>54</v>
      </c>
    </row>
  </sheetData>
  <mergeCells count="9">
    <mergeCell ref="B20:C20"/>
    <mergeCell ref="B21:C21"/>
    <mergeCell ref="B13:B14"/>
    <mergeCell ref="B9:G10"/>
    <mergeCell ref="B11:G12"/>
    <mergeCell ref="C13:G14"/>
    <mergeCell ref="C15:G15"/>
    <mergeCell ref="C16:G16"/>
    <mergeCell ref="B15:B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3"/>
  <sheetViews>
    <sheetView showGridLines="0" topLeftCell="A2" zoomScale="80" zoomScaleNormal="80" workbookViewId="0">
      <selection activeCell="D11" sqref="D11:W12"/>
    </sheetView>
  </sheetViews>
  <sheetFormatPr baseColWidth="10" defaultRowHeight="15" x14ac:dyDescent="0.25"/>
  <cols>
    <col min="2" max="2" width="22" customWidth="1"/>
    <col min="3" max="3" width="21" customWidth="1"/>
    <col min="4" max="4" width="21" style="6"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3.85546875" customWidth="1"/>
    <col min="16" max="17" width="13.28515625" customWidth="1"/>
    <col min="18" max="19" width="20.28515625" customWidth="1"/>
    <col min="20" max="21" width="11.140625" customWidth="1"/>
    <col min="22" max="22" width="8.7109375" customWidth="1"/>
    <col min="23" max="23" width="36.710937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168" t="s">
        <v>28</v>
      </c>
      <c r="E9" s="168"/>
      <c r="F9" s="168"/>
      <c r="G9" s="168"/>
      <c r="H9" s="168"/>
      <c r="I9" s="168"/>
      <c r="J9" s="168"/>
      <c r="K9" s="168"/>
      <c r="L9" s="168"/>
      <c r="M9" s="168"/>
      <c r="N9" s="168"/>
      <c r="O9" s="168"/>
      <c r="P9" s="168"/>
      <c r="Q9" s="168"/>
      <c r="R9" s="168"/>
      <c r="S9" s="168"/>
      <c r="T9" s="168"/>
      <c r="U9" s="168"/>
      <c r="V9" s="168"/>
      <c r="W9" s="168"/>
    </row>
    <row r="10" spans="2:23" ht="15" customHeight="1" x14ac:dyDescent="0.25">
      <c r="D10" s="168"/>
      <c r="E10" s="168"/>
      <c r="F10" s="168"/>
      <c r="G10" s="168"/>
      <c r="H10" s="168"/>
      <c r="I10" s="168"/>
      <c r="J10" s="168"/>
      <c r="K10" s="168"/>
      <c r="L10" s="168"/>
      <c r="M10" s="168"/>
      <c r="N10" s="168"/>
      <c r="O10" s="168"/>
      <c r="P10" s="168"/>
      <c r="Q10" s="168"/>
      <c r="R10" s="168"/>
      <c r="S10" s="168"/>
      <c r="T10" s="168"/>
      <c r="U10" s="168"/>
      <c r="V10" s="168"/>
      <c r="W10" s="168"/>
    </row>
    <row r="11" spans="2:23" ht="15" customHeight="1" x14ac:dyDescent="0.25">
      <c r="D11" s="168" t="s">
        <v>18</v>
      </c>
      <c r="E11" s="168"/>
      <c r="F11" s="168"/>
      <c r="G11" s="168"/>
      <c r="H11" s="168"/>
      <c r="I11" s="168"/>
      <c r="J11" s="168"/>
      <c r="K11" s="168"/>
      <c r="L11" s="168"/>
      <c r="M11" s="168"/>
      <c r="N11" s="168"/>
      <c r="O11" s="168"/>
      <c r="P11" s="168"/>
      <c r="Q11" s="168"/>
      <c r="R11" s="168"/>
      <c r="S11" s="168"/>
      <c r="T11" s="168"/>
      <c r="U11" s="168"/>
      <c r="V11" s="168"/>
      <c r="W11" s="168"/>
    </row>
    <row r="12" spans="2:23" ht="15" customHeight="1" x14ac:dyDescent="0.25">
      <c r="D12" s="168"/>
      <c r="E12" s="168"/>
      <c r="F12" s="168"/>
      <c r="G12" s="168"/>
      <c r="H12" s="168"/>
      <c r="I12" s="168"/>
      <c r="J12" s="168"/>
      <c r="K12" s="168"/>
      <c r="L12" s="168"/>
      <c r="M12" s="168"/>
      <c r="N12" s="168"/>
      <c r="O12" s="168"/>
      <c r="P12" s="168"/>
      <c r="Q12" s="168"/>
      <c r="R12" s="168"/>
      <c r="S12" s="168"/>
      <c r="T12" s="168"/>
      <c r="U12" s="168"/>
      <c r="V12" s="168"/>
      <c r="W12" s="168"/>
    </row>
    <row r="13" spans="2:23" x14ac:dyDescent="0.25">
      <c r="B13" s="197" t="s">
        <v>30</v>
      </c>
      <c r="C13" s="198" t="str">
        <f>+'EXP PROB'!C13:G14</f>
        <v>CONSORCIO MAB - GIS 2012</v>
      </c>
      <c r="D13" s="198"/>
      <c r="E13" s="198"/>
      <c r="F13" s="198"/>
      <c r="G13" s="198"/>
      <c r="H13" s="198"/>
      <c r="I13" s="198"/>
      <c r="J13" s="198"/>
      <c r="K13" s="198"/>
      <c r="L13" s="198"/>
      <c r="M13" s="198"/>
      <c r="N13" s="198"/>
      <c r="O13" s="198"/>
      <c r="P13" s="198"/>
      <c r="Q13" s="198"/>
      <c r="R13" s="198"/>
      <c r="S13" s="198"/>
      <c r="T13" s="198"/>
      <c r="U13" s="198"/>
      <c r="V13" s="198"/>
      <c r="W13" s="198"/>
    </row>
    <row r="14" spans="2:23" x14ac:dyDescent="0.25">
      <c r="B14" s="197"/>
      <c r="C14" s="198"/>
      <c r="D14" s="198"/>
      <c r="E14" s="198"/>
      <c r="F14" s="198"/>
      <c r="G14" s="198"/>
      <c r="H14" s="198"/>
      <c r="I14" s="198"/>
      <c r="J14" s="198"/>
      <c r="K14" s="198"/>
      <c r="L14" s="198"/>
      <c r="M14" s="198"/>
      <c r="N14" s="198"/>
      <c r="O14" s="198"/>
      <c r="P14" s="198"/>
      <c r="Q14" s="198"/>
      <c r="R14" s="198"/>
      <c r="S14" s="198"/>
      <c r="T14" s="198"/>
      <c r="U14" s="198"/>
      <c r="V14" s="198"/>
      <c r="W14" s="198"/>
    </row>
    <row r="15" spans="2:23" ht="18.75" customHeight="1" x14ac:dyDescent="0.25">
      <c r="B15" s="197" t="s">
        <v>29</v>
      </c>
      <c r="C15" s="198" t="str">
        <f>+'EVAL TEC'!C13:G13</f>
        <v>MAB INGENIERIA DE VALOR SA</v>
      </c>
      <c r="D15" s="198"/>
      <c r="E15" s="198"/>
      <c r="F15" s="198"/>
      <c r="G15" s="198"/>
      <c r="H15" s="198"/>
      <c r="I15" s="198"/>
      <c r="J15" s="198"/>
      <c r="K15" s="198"/>
      <c r="L15" s="198"/>
      <c r="M15" s="198"/>
      <c r="N15" s="198"/>
      <c r="O15" s="198"/>
      <c r="P15" s="198"/>
      <c r="Q15" s="198"/>
      <c r="R15" s="198"/>
      <c r="S15" s="198"/>
      <c r="T15" s="198"/>
      <c r="U15" s="198"/>
      <c r="V15" s="198"/>
      <c r="W15" s="198"/>
    </row>
    <row r="16" spans="2:23" ht="18.75" customHeight="1" x14ac:dyDescent="0.25">
      <c r="B16" s="197"/>
      <c r="C16" s="198" t="str">
        <f>+'EVAL TEC'!C14:G14</f>
        <v>GESTION INTEGRAL DEL SUELO S.L. COLOMBIA</v>
      </c>
      <c r="D16" s="198"/>
      <c r="E16" s="198"/>
      <c r="F16" s="198"/>
      <c r="G16" s="198"/>
      <c r="H16" s="198"/>
      <c r="I16" s="198"/>
      <c r="J16" s="198"/>
      <c r="K16" s="198"/>
      <c r="L16" s="198"/>
      <c r="M16" s="198"/>
      <c r="N16" s="198"/>
      <c r="O16" s="198"/>
      <c r="P16" s="198"/>
      <c r="Q16" s="198"/>
      <c r="R16" s="198"/>
      <c r="S16" s="198"/>
      <c r="T16" s="198"/>
      <c r="U16" s="198"/>
      <c r="V16" s="198"/>
      <c r="W16" s="198"/>
    </row>
    <row r="17" spans="2:24" ht="18.75" customHeight="1" x14ac:dyDescent="0.25">
      <c r="D17" s="79"/>
      <c r="E17" s="80"/>
      <c r="F17" s="80"/>
      <c r="G17" s="80"/>
      <c r="H17" s="80"/>
      <c r="I17" s="80"/>
      <c r="J17" s="80"/>
      <c r="K17" s="80"/>
      <c r="L17" s="80"/>
      <c r="M17" s="80"/>
      <c r="N17" s="80"/>
      <c r="O17" s="80"/>
      <c r="P17" s="80"/>
      <c r="Q17" s="80"/>
      <c r="R17" s="80"/>
      <c r="S17" s="80"/>
      <c r="T17" s="80"/>
      <c r="U17" s="80"/>
      <c r="V17" s="80"/>
      <c r="W17" s="80"/>
    </row>
    <row r="18" spans="2:24" ht="15.75" x14ac:dyDescent="0.25">
      <c r="D18" s="81" t="s">
        <v>187</v>
      </c>
      <c r="E18" s="82">
        <v>41205</v>
      </c>
      <c r="F18" s="83"/>
      <c r="G18" s="84" t="s">
        <v>188</v>
      </c>
      <c r="H18" s="84">
        <v>1997</v>
      </c>
      <c r="I18" s="84">
        <v>1998</v>
      </c>
      <c r="J18" s="84">
        <v>1999</v>
      </c>
      <c r="K18" s="84">
        <v>2000</v>
      </c>
      <c r="L18" s="84">
        <v>2001</v>
      </c>
      <c r="M18" s="84">
        <v>2002</v>
      </c>
      <c r="N18" s="84">
        <v>2003</v>
      </c>
      <c r="O18" s="84">
        <v>2004</v>
      </c>
      <c r="P18" s="84">
        <v>2005</v>
      </c>
      <c r="Q18" s="84">
        <v>2006</v>
      </c>
      <c r="R18" s="84">
        <v>2007</v>
      </c>
      <c r="S18" s="84">
        <v>2008</v>
      </c>
      <c r="T18" s="84">
        <v>2009</v>
      </c>
      <c r="U18" s="84">
        <v>2010</v>
      </c>
      <c r="V18" s="84">
        <v>2011</v>
      </c>
      <c r="W18" s="84">
        <v>2012</v>
      </c>
      <c r="X18" s="80"/>
    </row>
    <row r="19" spans="2:24" ht="15.75" x14ac:dyDescent="0.25">
      <c r="D19" s="85"/>
      <c r="E19" s="82">
        <v>35726</v>
      </c>
      <c r="F19" s="83"/>
      <c r="G19" s="84" t="s">
        <v>189</v>
      </c>
      <c r="H19" s="86">
        <v>172005</v>
      </c>
      <c r="I19" s="86">
        <v>203825</v>
      </c>
      <c r="J19" s="86">
        <v>236438</v>
      </c>
      <c r="K19" s="86">
        <v>260100</v>
      </c>
      <c r="L19" s="86">
        <v>286000</v>
      </c>
      <c r="M19" s="86">
        <v>309000</v>
      </c>
      <c r="N19" s="86">
        <v>332000</v>
      </c>
      <c r="O19" s="86">
        <v>358000</v>
      </c>
      <c r="P19" s="86">
        <v>381500</v>
      </c>
      <c r="Q19" s="86">
        <v>408000</v>
      </c>
      <c r="R19" s="86">
        <v>433700</v>
      </c>
      <c r="S19" s="86">
        <v>461500</v>
      </c>
      <c r="T19" s="86">
        <v>496900</v>
      </c>
      <c r="U19" s="86">
        <v>515000</v>
      </c>
      <c r="V19" s="86">
        <v>535600</v>
      </c>
      <c r="W19" s="86">
        <v>566700</v>
      </c>
      <c r="X19" s="80"/>
    </row>
    <row r="20" spans="2:24" ht="18.75" customHeight="1" x14ac:dyDescent="0.25">
      <c r="D20" s="81" t="s">
        <v>190</v>
      </c>
      <c r="E20" s="87">
        <v>4</v>
      </c>
      <c r="F20" s="80"/>
      <c r="G20" s="80"/>
      <c r="H20" s="80"/>
      <c r="I20" s="80"/>
      <c r="J20" s="80"/>
      <c r="K20" s="80"/>
      <c r="L20" s="80"/>
      <c r="M20" s="80"/>
      <c r="N20" s="80"/>
      <c r="O20" s="80"/>
      <c r="P20" s="80"/>
      <c r="Q20" s="80"/>
      <c r="R20" s="80"/>
      <c r="S20" s="80"/>
      <c r="T20" s="80"/>
      <c r="U20" s="80"/>
      <c r="V20" s="80"/>
      <c r="W20" s="80"/>
    </row>
    <row r="21" spans="2:24" ht="18.75" customHeight="1" x14ac:dyDescent="0.25">
      <c r="C21" s="80"/>
      <c r="D21" s="79"/>
      <c r="E21" s="80"/>
      <c r="F21" s="80"/>
      <c r="G21" s="80"/>
      <c r="H21" s="88"/>
      <c r="I21" s="80"/>
      <c r="J21" s="80"/>
      <c r="K21" s="80"/>
      <c r="L21" s="80"/>
      <c r="M21" s="80"/>
    </row>
    <row r="22" spans="2:24" s="90" customFormat="1" ht="23.25" x14ac:dyDescent="0.25">
      <c r="B22" s="89"/>
      <c r="C22" s="89"/>
      <c r="D22" s="195" t="s">
        <v>191</v>
      </c>
      <c r="E22" s="195"/>
      <c r="F22" s="195"/>
      <c r="G22" s="195"/>
      <c r="H22" s="196"/>
      <c r="I22" s="195"/>
      <c r="J22" s="195"/>
      <c r="K22" s="195"/>
      <c r="L22" s="195"/>
      <c r="M22" s="195"/>
      <c r="N22" s="195"/>
      <c r="O22" s="195"/>
      <c r="P22" s="195"/>
      <c r="Q22" s="195"/>
      <c r="R22" s="195"/>
      <c r="S22" s="195"/>
      <c r="T22" s="195"/>
      <c r="U22" s="195"/>
      <c r="V22" s="195"/>
      <c r="W22" s="195"/>
    </row>
    <row r="23" spans="2:24" s="90" customFormat="1" ht="63.75" customHeight="1" x14ac:dyDescent="0.25">
      <c r="B23" s="91" t="s">
        <v>192</v>
      </c>
      <c r="C23" s="92" t="s">
        <v>193</v>
      </c>
      <c r="D23" s="92" t="s">
        <v>194</v>
      </c>
      <c r="E23" s="91" t="s">
        <v>195</v>
      </c>
      <c r="F23" s="91" t="s">
        <v>196</v>
      </c>
      <c r="G23" s="92" t="s">
        <v>197</v>
      </c>
      <c r="H23" s="92" t="s">
        <v>198</v>
      </c>
      <c r="I23" s="92" t="s">
        <v>199</v>
      </c>
      <c r="J23" s="92" t="s">
        <v>200</v>
      </c>
      <c r="K23" s="92" t="s">
        <v>201</v>
      </c>
      <c r="L23" s="91" t="s">
        <v>202</v>
      </c>
      <c r="M23" s="91" t="s">
        <v>203</v>
      </c>
      <c r="N23" s="92" t="s">
        <v>204</v>
      </c>
      <c r="O23" s="92" t="s">
        <v>205</v>
      </c>
      <c r="P23" s="92" t="s">
        <v>206</v>
      </c>
      <c r="Q23" s="92" t="s">
        <v>207</v>
      </c>
      <c r="R23" s="91" t="s">
        <v>208</v>
      </c>
      <c r="S23" s="92" t="s">
        <v>209</v>
      </c>
      <c r="T23" s="92" t="s">
        <v>210</v>
      </c>
      <c r="U23" s="92" t="s">
        <v>0</v>
      </c>
      <c r="V23" s="92" t="s">
        <v>1</v>
      </c>
      <c r="W23" s="91" t="s">
        <v>32</v>
      </c>
    </row>
    <row r="24" spans="2:24" ht="53.25" customHeight="1" x14ac:dyDescent="0.25">
      <c r="B24" s="206">
        <v>1</v>
      </c>
      <c r="C24" s="20" t="s">
        <v>211</v>
      </c>
      <c r="D24" s="207" t="s">
        <v>212</v>
      </c>
      <c r="E24" s="207" t="s">
        <v>213</v>
      </c>
      <c r="F24" s="208">
        <v>1</v>
      </c>
      <c r="G24" s="209">
        <v>36714</v>
      </c>
      <c r="H24" s="210">
        <v>37349</v>
      </c>
      <c r="I24" s="93">
        <f>+IF(G24&gt;=$E$19,1,0)</f>
        <v>1</v>
      </c>
      <c r="J24" s="93">
        <f>+(H24-G24)/30</f>
        <v>21.166666666666668</v>
      </c>
      <c r="K24" s="93">
        <f>+IF(J24&gt;=$E$20,1,0)</f>
        <v>1</v>
      </c>
      <c r="L24" s="95">
        <v>5840</v>
      </c>
      <c r="M24" s="211">
        <v>44</v>
      </c>
      <c r="N24" s="95">
        <v>3821196.4</v>
      </c>
      <c r="O24" s="212">
        <v>0.88049999999999995</v>
      </c>
      <c r="P24" s="94">
        <f t="shared" ref="P24:P32" si="0">N24*O24</f>
        <v>3364563.4301999998</v>
      </c>
      <c r="Q24" s="94">
        <v>2257.16</v>
      </c>
      <c r="R24" s="95">
        <f>P24*Q24</f>
        <v>7594357992.1102314</v>
      </c>
      <c r="S24" s="93">
        <f>+HLOOKUP(YEAR(H24),$H$18:$W$19,2,0)</f>
        <v>309000</v>
      </c>
      <c r="T24" s="95">
        <f>+R24/S24</f>
        <v>24577.210330453825</v>
      </c>
      <c r="U24" s="93" t="s">
        <v>214</v>
      </c>
      <c r="V24" s="211">
        <v>1</v>
      </c>
      <c r="W24" s="213"/>
    </row>
    <row r="25" spans="2:24" ht="111" customHeight="1" x14ac:dyDescent="0.25">
      <c r="B25" s="206">
        <v>2</v>
      </c>
      <c r="C25" s="20" t="s">
        <v>211</v>
      </c>
      <c r="D25" s="207" t="s">
        <v>215</v>
      </c>
      <c r="E25" s="207" t="s">
        <v>216</v>
      </c>
      <c r="F25" s="208">
        <v>1</v>
      </c>
      <c r="G25" s="210">
        <v>40066</v>
      </c>
      <c r="H25" s="210">
        <v>40305</v>
      </c>
      <c r="I25" s="93">
        <f t="shared" ref="I25:I32" si="1">+IF(G25&gt;=$E$19,1,0)</f>
        <v>1</v>
      </c>
      <c r="J25" s="93">
        <f t="shared" ref="J25:J32" si="2">+(H25-G25)/30</f>
        <v>7.9666666666666668</v>
      </c>
      <c r="K25" s="93">
        <f t="shared" ref="K25:K32" si="3">+IF(J25&gt;=$E$20,1,0)</f>
        <v>1</v>
      </c>
      <c r="L25" s="95">
        <v>998</v>
      </c>
      <c r="M25" s="211">
        <v>5</v>
      </c>
      <c r="N25" s="95">
        <v>809097.67</v>
      </c>
      <c r="O25" s="212">
        <v>1.26505</v>
      </c>
      <c r="P25" s="94">
        <f t="shared" si="0"/>
        <v>1023549.0074335</v>
      </c>
      <c r="Q25" s="94">
        <v>2010.13</v>
      </c>
      <c r="R25" s="95">
        <f>P25*Q25</f>
        <v>2057466566.3123014</v>
      </c>
      <c r="S25" s="93">
        <f t="shared" ref="S25:S32" si="4">+HLOOKUP(YEAR(H25),$H$18:$W$19,2,0)</f>
        <v>515000</v>
      </c>
      <c r="T25" s="95">
        <f t="shared" ref="T25:T32" si="5">+R25/S25</f>
        <v>3995.0807112860221</v>
      </c>
      <c r="U25" s="93" t="s">
        <v>217</v>
      </c>
      <c r="V25" s="211">
        <v>1</v>
      </c>
      <c r="W25" s="213"/>
    </row>
    <row r="26" spans="2:24" ht="101.25" customHeight="1" x14ac:dyDescent="0.25">
      <c r="B26" s="206">
        <v>3</v>
      </c>
      <c r="C26" s="20" t="s">
        <v>211</v>
      </c>
      <c r="D26" s="207" t="s">
        <v>215</v>
      </c>
      <c r="E26" s="207" t="s">
        <v>218</v>
      </c>
      <c r="F26" s="208">
        <v>1</v>
      </c>
      <c r="G26" s="210">
        <v>40001</v>
      </c>
      <c r="H26" s="210">
        <v>40388</v>
      </c>
      <c r="I26" s="93">
        <f t="shared" si="1"/>
        <v>1</v>
      </c>
      <c r="J26" s="93">
        <f t="shared" si="2"/>
        <v>12.9</v>
      </c>
      <c r="K26" s="93">
        <f t="shared" si="3"/>
        <v>1</v>
      </c>
      <c r="L26" s="95">
        <v>2261</v>
      </c>
      <c r="M26" s="211">
        <v>12</v>
      </c>
      <c r="N26" s="95">
        <v>1789943.66</v>
      </c>
      <c r="O26" s="212">
        <v>1.26505</v>
      </c>
      <c r="P26" s="94">
        <f t="shared" si="0"/>
        <v>2264368.2270829999</v>
      </c>
      <c r="Q26" s="94">
        <v>1846.23</v>
      </c>
      <c r="R26" s="95">
        <f t="shared" ref="R26:R32" si="6">P26*Q26</f>
        <v>4180544551.8874469</v>
      </c>
      <c r="S26" s="93">
        <f t="shared" si="4"/>
        <v>515000</v>
      </c>
      <c r="T26" s="95">
        <f t="shared" si="5"/>
        <v>8117.5622366746538</v>
      </c>
      <c r="U26" s="93" t="s">
        <v>219</v>
      </c>
      <c r="V26" s="211">
        <v>1</v>
      </c>
      <c r="W26" s="213"/>
    </row>
    <row r="27" spans="2:24" ht="53.25" customHeight="1" x14ac:dyDescent="0.25">
      <c r="B27" s="206">
        <v>4</v>
      </c>
      <c r="C27" s="20" t="s">
        <v>211</v>
      </c>
      <c r="D27" s="207" t="s">
        <v>220</v>
      </c>
      <c r="E27" s="207" t="s">
        <v>221</v>
      </c>
      <c r="F27" s="208">
        <v>1</v>
      </c>
      <c r="G27" s="210">
        <v>38540</v>
      </c>
      <c r="H27" s="210">
        <v>41073</v>
      </c>
      <c r="I27" s="93">
        <f t="shared" si="1"/>
        <v>1</v>
      </c>
      <c r="J27" s="93">
        <f t="shared" si="2"/>
        <v>84.433333333333337</v>
      </c>
      <c r="K27" s="93">
        <f t="shared" si="3"/>
        <v>1</v>
      </c>
      <c r="L27" s="95">
        <v>154.47900000000001</v>
      </c>
      <c r="M27" s="211">
        <v>1</v>
      </c>
      <c r="N27" s="95">
        <v>225266.67</v>
      </c>
      <c r="O27" s="212">
        <v>1.3085</v>
      </c>
      <c r="P27" s="94">
        <f t="shared" si="0"/>
        <v>294761.43769500003</v>
      </c>
      <c r="Q27" s="94">
        <v>1776.47</v>
      </c>
      <c r="R27" s="95">
        <f t="shared" si="6"/>
        <v>523634851.22203672</v>
      </c>
      <c r="S27" s="93">
        <f t="shared" si="4"/>
        <v>566700</v>
      </c>
      <c r="T27" s="95">
        <f t="shared" si="5"/>
        <v>924.00714879484156</v>
      </c>
      <c r="U27" s="93" t="s">
        <v>222</v>
      </c>
      <c r="V27" s="211">
        <v>1</v>
      </c>
      <c r="W27" s="213"/>
    </row>
    <row r="28" spans="2:24" ht="53.25" customHeight="1" x14ac:dyDescent="0.25">
      <c r="B28" s="206">
        <v>5</v>
      </c>
      <c r="C28" s="20" t="s">
        <v>211</v>
      </c>
      <c r="D28" s="207" t="s">
        <v>220</v>
      </c>
      <c r="E28" s="207" t="s">
        <v>221</v>
      </c>
      <c r="F28" s="208">
        <v>1</v>
      </c>
      <c r="G28" s="210">
        <v>38540</v>
      </c>
      <c r="H28" s="210">
        <v>40947</v>
      </c>
      <c r="I28" s="93">
        <f t="shared" si="1"/>
        <v>1</v>
      </c>
      <c r="J28" s="93">
        <f t="shared" si="2"/>
        <v>80.233333333333334</v>
      </c>
      <c r="K28" s="93">
        <f t="shared" si="3"/>
        <v>1</v>
      </c>
      <c r="L28" s="95">
        <v>147.89250000000001</v>
      </c>
      <c r="M28" s="211">
        <v>1</v>
      </c>
      <c r="N28" s="95">
        <v>219040</v>
      </c>
      <c r="O28" s="212">
        <v>1.3253999999999999</v>
      </c>
      <c r="P28" s="94">
        <f t="shared" si="0"/>
        <v>290315.61599999998</v>
      </c>
      <c r="Q28" s="94">
        <v>1783.34</v>
      </c>
      <c r="R28" s="95">
        <f t="shared" si="6"/>
        <v>517731450.63743997</v>
      </c>
      <c r="S28" s="93">
        <f t="shared" si="4"/>
        <v>566700</v>
      </c>
      <c r="T28" s="95">
        <f t="shared" si="5"/>
        <v>913.58999583102161</v>
      </c>
      <c r="U28" s="93" t="s">
        <v>223</v>
      </c>
      <c r="V28" s="211">
        <v>1</v>
      </c>
      <c r="W28" s="213"/>
    </row>
    <row r="29" spans="2:24" ht="74.25" customHeight="1" x14ac:dyDescent="0.25">
      <c r="B29" s="206">
        <v>6</v>
      </c>
      <c r="C29" s="20" t="s">
        <v>211</v>
      </c>
      <c r="D29" s="207" t="s">
        <v>220</v>
      </c>
      <c r="E29" s="207" t="s">
        <v>221</v>
      </c>
      <c r="F29" s="208">
        <v>1</v>
      </c>
      <c r="G29" s="210">
        <v>38540</v>
      </c>
      <c r="H29" s="210">
        <v>41088</v>
      </c>
      <c r="I29" s="93">
        <f t="shared" si="1"/>
        <v>1</v>
      </c>
      <c r="J29" s="93">
        <f t="shared" si="2"/>
        <v>84.933333333333337</v>
      </c>
      <c r="K29" s="93">
        <f t="shared" si="3"/>
        <v>1</v>
      </c>
      <c r="L29" s="95">
        <v>121.47</v>
      </c>
      <c r="M29" s="211">
        <v>0</v>
      </c>
      <c r="N29" s="95">
        <v>180693.33</v>
      </c>
      <c r="O29" s="212">
        <v>1.24265</v>
      </c>
      <c r="P29" s="94">
        <f t="shared" si="0"/>
        <v>224538.5665245</v>
      </c>
      <c r="Q29" s="94">
        <v>1861.74</v>
      </c>
      <c r="R29" s="95">
        <f t="shared" si="6"/>
        <v>418032430.8413226</v>
      </c>
      <c r="S29" s="93">
        <f t="shared" si="4"/>
        <v>566700</v>
      </c>
      <c r="T29" s="95">
        <f t="shared" si="5"/>
        <v>737.66089790245735</v>
      </c>
      <c r="U29" s="93" t="s">
        <v>224</v>
      </c>
      <c r="V29" s="211">
        <v>1</v>
      </c>
      <c r="W29" s="213"/>
    </row>
    <row r="30" spans="2:24" ht="53.25" customHeight="1" x14ac:dyDescent="0.25">
      <c r="B30" s="206">
        <v>7</v>
      </c>
      <c r="C30" s="20" t="s">
        <v>211</v>
      </c>
      <c r="D30" s="207" t="s">
        <v>220</v>
      </c>
      <c r="E30" s="207" t="s">
        <v>221</v>
      </c>
      <c r="F30" s="208">
        <v>1</v>
      </c>
      <c r="G30" s="210">
        <v>38663</v>
      </c>
      <c r="H30" s="210">
        <v>39874</v>
      </c>
      <c r="I30" s="93">
        <f t="shared" si="1"/>
        <v>1</v>
      </c>
      <c r="J30" s="93">
        <f t="shared" si="2"/>
        <v>40.366666666666667</v>
      </c>
      <c r="K30" s="93">
        <f t="shared" si="3"/>
        <v>1</v>
      </c>
      <c r="L30" s="95">
        <v>224.11799999999999</v>
      </c>
      <c r="M30" s="211">
        <v>0</v>
      </c>
      <c r="N30" s="95">
        <v>336000</v>
      </c>
      <c r="O30" s="212">
        <v>1.25895</v>
      </c>
      <c r="P30" s="94">
        <f t="shared" si="0"/>
        <v>423007.2</v>
      </c>
      <c r="Q30" s="94">
        <v>2555.89</v>
      </c>
      <c r="R30" s="95">
        <f t="shared" si="6"/>
        <v>1081159872.408</v>
      </c>
      <c r="S30" s="93">
        <f t="shared" si="4"/>
        <v>496900</v>
      </c>
      <c r="T30" s="95">
        <f t="shared" si="5"/>
        <v>2175.8097653612399</v>
      </c>
      <c r="U30" s="93" t="s">
        <v>225</v>
      </c>
      <c r="V30" s="211">
        <v>1</v>
      </c>
      <c r="W30" s="213"/>
    </row>
    <row r="31" spans="2:24" ht="77.25" customHeight="1" x14ac:dyDescent="0.25">
      <c r="B31" s="206">
        <v>8</v>
      </c>
      <c r="C31" s="20" t="s">
        <v>211</v>
      </c>
      <c r="D31" s="207" t="s">
        <v>220</v>
      </c>
      <c r="E31" s="207" t="s">
        <v>221</v>
      </c>
      <c r="F31" s="208">
        <v>1</v>
      </c>
      <c r="G31" s="210">
        <v>38540</v>
      </c>
      <c r="H31" s="210">
        <v>41047</v>
      </c>
      <c r="I31" s="93">
        <f t="shared" si="1"/>
        <v>1</v>
      </c>
      <c r="J31" s="93">
        <f t="shared" si="2"/>
        <v>83.566666666666663</v>
      </c>
      <c r="K31" s="93">
        <f t="shared" si="3"/>
        <v>1</v>
      </c>
      <c r="L31" s="95">
        <v>84.058000000000007</v>
      </c>
      <c r="M31" s="211">
        <v>0</v>
      </c>
      <c r="N31" s="95">
        <v>130333.33</v>
      </c>
      <c r="O31" s="212">
        <v>1.2722</v>
      </c>
      <c r="P31" s="94">
        <f t="shared" si="0"/>
        <v>165810.06242599999</v>
      </c>
      <c r="Q31" s="94">
        <v>1804.92</v>
      </c>
      <c r="R31" s="95">
        <f t="shared" si="6"/>
        <v>299273897.87393594</v>
      </c>
      <c r="S31" s="93">
        <f t="shared" si="4"/>
        <v>566700</v>
      </c>
      <c r="T31" s="95">
        <f t="shared" si="5"/>
        <v>528.09934334557249</v>
      </c>
      <c r="U31" s="93" t="s">
        <v>226</v>
      </c>
      <c r="V31" s="211">
        <v>1</v>
      </c>
      <c r="W31" s="213"/>
    </row>
    <row r="32" spans="2:24" ht="50.25" customHeight="1" x14ac:dyDescent="0.25">
      <c r="B32" s="206">
        <v>9</v>
      </c>
      <c r="C32" s="20" t="s">
        <v>211</v>
      </c>
      <c r="D32" s="207" t="s">
        <v>220</v>
      </c>
      <c r="E32" s="96" t="s">
        <v>221</v>
      </c>
      <c r="F32" s="208">
        <v>1</v>
      </c>
      <c r="G32" s="210">
        <v>40353</v>
      </c>
      <c r="H32" s="210">
        <v>41116</v>
      </c>
      <c r="I32" s="93">
        <f t="shared" si="1"/>
        <v>1</v>
      </c>
      <c r="J32" s="93">
        <f t="shared" si="2"/>
        <v>25.433333333333334</v>
      </c>
      <c r="K32" s="93">
        <f t="shared" si="3"/>
        <v>1</v>
      </c>
      <c r="L32" s="95">
        <v>28.044</v>
      </c>
      <c r="M32" s="211">
        <v>0</v>
      </c>
      <c r="N32" s="95">
        <v>46400</v>
      </c>
      <c r="O32" s="212">
        <v>1.23</v>
      </c>
      <c r="P32" s="94">
        <f t="shared" si="0"/>
        <v>57072</v>
      </c>
      <c r="Q32" s="94">
        <v>1797.83</v>
      </c>
      <c r="R32" s="95">
        <f t="shared" si="6"/>
        <v>102605753.75999999</v>
      </c>
      <c r="S32" s="93">
        <f t="shared" si="4"/>
        <v>566700</v>
      </c>
      <c r="T32" s="95">
        <f t="shared" si="5"/>
        <v>181.05832673372151</v>
      </c>
      <c r="U32" s="93" t="s">
        <v>227</v>
      </c>
      <c r="V32" s="211">
        <v>1</v>
      </c>
      <c r="W32" s="213"/>
    </row>
    <row r="33" spans="3:20" x14ac:dyDescent="0.25">
      <c r="C33" s="97"/>
      <c r="L33" s="98">
        <f>+SUMPRODUCT(L24:L32,$V$24:$V$32)</f>
        <v>9859.0614999999998</v>
      </c>
      <c r="M33" s="98">
        <f>+SUMPRODUCT(M24:M32,$V$24:$V$32)</f>
        <v>63</v>
      </c>
      <c r="N33" s="99"/>
      <c r="O33" s="99"/>
      <c r="P33" s="99"/>
      <c r="Q33" s="99"/>
      <c r="R33" s="100"/>
      <c r="S33" s="100"/>
      <c r="T33" s="98">
        <f>+SUMPRODUCT(T24:T32,$V$24:$V$32)</f>
        <v>42150.078756383358</v>
      </c>
    </row>
  </sheetData>
  <mergeCells count="8">
    <mergeCell ref="D22:W22"/>
    <mergeCell ref="D9:W10"/>
    <mergeCell ref="D11:W12"/>
    <mergeCell ref="B13:B14"/>
    <mergeCell ref="C13:W14"/>
    <mergeCell ref="B15:B16"/>
    <mergeCell ref="C15:W15"/>
    <mergeCell ref="C16:W16"/>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7"/>
  <sheetViews>
    <sheetView showGridLines="0" zoomScale="85" zoomScaleNormal="85" workbookViewId="0">
      <selection activeCell="O8" sqref="O8"/>
    </sheetView>
  </sheetViews>
  <sheetFormatPr baseColWidth="10" defaultColWidth="8.85546875" defaultRowHeight="15" x14ac:dyDescent="0.25"/>
  <cols>
    <col min="1" max="1" width="21.42578125" bestFit="1" customWidth="1"/>
    <col min="2" max="2" width="48.7109375" customWidth="1"/>
    <col min="3" max="3" width="8.85546875" customWidth="1"/>
    <col min="4" max="4" width="5.7109375" style="7" bestFit="1" customWidth="1"/>
    <col min="5" max="5" width="29.42578125" customWidth="1"/>
    <col min="6" max="6" width="2.7109375" customWidth="1"/>
    <col min="7" max="7" width="6.5703125" bestFit="1" customWidth="1"/>
    <col min="8" max="8" width="20.28515625" style="110"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199" t="s">
        <v>228</v>
      </c>
      <c r="B2" s="199"/>
      <c r="C2" s="199"/>
      <c r="D2" s="199"/>
      <c r="E2" s="199"/>
      <c r="F2" s="199"/>
      <c r="G2" s="199"/>
      <c r="H2" s="199"/>
      <c r="I2" s="199"/>
      <c r="J2" s="199"/>
      <c r="K2" s="199"/>
      <c r="L2" s="199"/>
      <c r="M2" s="199"/>
      <c r="N2" s="199"/>
      <c r="O2" s="199"/>
    </row>
    <row r="3" spans="1:19" ht="21" x14ac:dyDescent="0.35">
      <c r="A3" s="199" t="s">
        <v>229</v>
      </c>
      <c r="B3" s="199"/>
      <c r="C3" s="199"/>
      <c r="D3" s="199"/>
      <c r="E3" s="199"/>
      <c r="F3" s="200"/>
      <c r="G3" s="199"/>
      <c r="H3" s="199"/>
      <c r="I3" s="199"/>
      <c r="J3" s="199"/>
      <c r="K3" s="199"/>
      <c r="L3" s="199"/>
      <c r="M3" s="199"/>
      <c r="N3" s="199"/>
      <c r="O3" s="199"/>
    </row>
    <row r="4" spans="1:19" ht="21" customHeight="1" x14ac:dyDescent="0.35">
      <c r="A4" s="199" t="s">
        <v>230</v>
      </c>
      <c r="B4" s="199"/>
      <c r="C4" s="199"/>
      <c r="D4" s="199"/>
      <c r="E4" s="199"/>
      <c r="F4" s="101"/>
      <c r="G4" s="201" t="s">
        <v>231</v>
      </c>
      <c r="H4" s="202"/>
      <c r="I4" s="202"/>
      <c r="J4" s="202"/>
      <c r="K4" s="202"/>
      <c r="L4" s="202"/>
      <c r="M4" s="202"/>
      <c r="N4" s="202"/>
      <c r="O4" s="203"/>
    </row>
    <row r="5" spans="1:19" x14ac:dyDescent="0.25">
      <c r="A5" s="102" t="s">
        <v>192</v>
      </c>
      <c r="B5" s="102" t="s">
        <v>4</v>
      </c>
      <c r="C5" s="102" t="s">
        <v>1</v>
      </c>
      <c r="D5" s="103" t="s">
        <v>0</v>
      </c>
      <c r="E5" s="104" t="s">
        <v>37</v>
      </c>
      <c r="F5" s="105"/>
      <c r="G5" s="106" t="s">
        <v>192</v>
      </c>
      <c r="H5" s="107" t="s">
        <v>232</v>
      </c>
      <c r="I5" s="108" t="s">
        <v>233</v>
      </c>
      <c r="J5" s="108" t="s">
        <v>234</v>
      </c>
      <c r="K5" s="108" t="s">
        <v>235</v>
      </c>
      <c r="L5" s="108" t="s">
        <v>236</v>
      </c>
      <c r="M5" s="109" t="s">
        <v>1</v>
      </c>
      <c r="N5" s="109" t="s">
        <v>0</v>
      </c>
      <c r="O5" s="109" t="s">
        <v>32</v>
      </c>
    </row>
    <row r="6" spans="1:19" s="224" customFormat="1" ht="15.75" thickBot="1" x14ac:dyDescent="0.3">
      <c r="A6" s="217" t="s">
        <v>237</v>
      </c>
      <c r="B6" s="218" t="s">
        <v>38</v>
      </c>
      <c r="C6" s="219" t="s">
        <v>238</v>
      </c>
      <c r="D6" s="215">
        <v>299</v>
      </c>
      <c r="E6" s="220" t="s">
        <v>239</v>
      </c>
      <c r="F6" s="221"/>
      <c r="G6" s="222">
        <v>1</v>
      </c>
      <c r="H6" s="219" t="s">
        <v>240</v>
      </c>
      <c r="I6" s="219" t="s">
        <v>313</v>
      </c>
      <c r="J6" s="214">
        <v>35492</v>
      </c>
      <c r="K6" s="214">
        <v>36556</v>
      </c>
      <c r="L6" s="216">
        <f>+ROUND((K6-J6)/30,2)</f>
        <v>35.47</v>
      </c>
      <c r="M6" s="222">
        <v>1</v>
      </c>
      <c r="N6" s="222">
        <v>348</v>
      </c>
      <c r="O6" s="223"/>
    </row>
    <row r="7" spans="1:19" s="224" customFormat="1" ht="52.5" customHeight="1" thickBot="1" x14ac:dyDescent="0.3">
      <c r="A7" s="217" t="s">
        <v>241</v>
      </c>
      <c r="B7" s="225" t="s">
        <v>242</v>
      </c>
      <c r="C7" s="219" t="s">
        <v>238</v>
      </c>
      <c r="D7" s="215">
        <v>300</v>
      </c>
      <c r="E7" s="215" t="s">
        <v>243</v>
      </c>
      <c r="F7" s="221"/>
      <c r="G7" s="222">
        <v>2</v>
      </c>
      <c r="H7" s="219" t="s">
        <v>244</v>
      </c>
      <c r="I7" s="219" t="s">
        <v>245</v>
      </c>
      <c r="J7" s="214">
        <v>36682</v>
      </c>
      <c r="K7" s="214">
        <v>37869</v>
      </c>
      <c r="L7" s="216">
        <f t="shared" ref="L7:L10" si="0">+ROUND((K7-J7)/30,2)</f>
        <v>39.57</v>
      </c>
      <c r="M7" s="222">
        <v>0</v>
      </c>
      <c r="N7" s="222">
        <v>302</v>
      </c>
      <c r="O7" s="238" t="s">
        <v>318</v>
      </c>
    </row>
    <row r="8" spans="1:19" s="224" customFormat="1" ht="95.25" thickBot="1" x14ac:dyDescent="0.3">
      <c r="A8" s="217" t="s">
        <v>246</v>
      </c>
      <c r="B8" s="225" t="s">
        <v>247</v>
      </c>
      <c r="C8" s="219"/>
      <c r="D8" s="215" t="s">
        <v>248</v>
      </c>
      <c r="E8" s="215"/>
      <c r="F8" s="221"/>
      <c r="G8" s="222">
        <v>3</v>
      </c>
      <c r="H8" s="219" t="s">
        <v>244</v>
      </c>
      <c r="I8" s="219" t="s">
        <v>249</v>
      </c>
      <c r="J8" s="214">
        <v>37870</v>
      </c>
      <c r="K8" s="214">
        <v>38783</v>
      </c>
      <c r="L8" s="216">
        <f t="shared" si="0"/>
        <v>30.43</v>
      </c>
      <c r="M8" s="222">
        <v>0</v>
      </c>
      <c r="N8" s="222">
        <v>303</v>
      </c>
      <c r="O8" s="239" t="s">
        <v>318</v>
      </c>
    </row>
    <row r="9" spans="1:19" s="224" customFormat="1" ht="176.25" customHeight="1" thickBot="1" x14ac:dyDescent="0.35">
      <c r="A9" s="217" t="s">
        <v>250</v>
      </c>
      <c r="B9" s="225" t="s">
        <v>251</v>
      </c>
      <c r="C9" s="219" t="s">
        <v>39</v>
      </c>
      <c r="D9" s="226">
        <v>296</v>
      </c>
      <c r="E9" s="215" t="s">
        <v>252</v>
      </c>
      <c r="F9" s="221"/>
      <c r="G9" s="222">
        <v>4</v>
      </c>
      <c r="H9" s="227" t="s">
        <v>244</v>
      </c>
      <c r="I9" s="219" t="s">
        <v>253</v>
      </c>
      <c r="J9" s="228">
        <v>38784</v>
      </c>
      <c r="K9" s="214">
        <v>40836</v>
      </c>
      <c r="L9" s="216">
        <f t="shared" si="0"/>
        <v>68.400000000000006</v>
      </c>
      <c r="M9" s="222">
        <v>0</v>
      </c>
      <c r="N9" s="222">
        <v>304</v>
      </c>
      <c r="O9" s="239" t="s">
        <v>318</v>
      </c>
      <c r="P9" s="229"/>
      <c r="Q9" s="229"/>
      <c r="R9" s="229"/>
      <c r="S9" s="229"/>
    </row>
    <row r="10" spans="1:19" s="224" customFormat="1" ht="95.25" thickBot="1" x14ac:dyDescent="0.3">
      <c r="A10" s="217" t="s">
        <v>254</v>
      </c>
      <c r="B10" s="218" t="s">
        <v>255</v>
      </c>
      <c r="C10" s="222" t="s">
        <v>238</v>
      </c>
      <c r="D10" s="226">
        <v>298</v>
      </c>
      <c r="E10" s="219"/>
      <c r="F10" s="230"/>
      <c r="G10" s="222">
        <v>5</v>
      </c>
      <c r="H10" s="227" t="s">
        <v>244</v>
      </c>
      <c r="I10" s="219" t="s">
        <v>256</v>
      </c>
      <c r="J10" s="231">
        <v>40837</v>
      </c>
      <c r="K10" s="231">
        <v>40997</v>
      </c>
      <c r="L10" s="216">
        <f t="shared" si="0"/>
        <v>5.33</v>
      </c>
      <c r="M10" s="222">
        <v>0</v>
      </c>
      <c r="N10" s="222">
        <v>305</v>
      </c>
      <c r="O10" s="239" t="s">
        <v>318</v>
      </c>
    </row>
    <row r="11" spans="1:19" s="224" customFormat="1" ht="18.75" x14ac:dyDescent="0.3">
      <c r="A11" s="217" t="s">
        <v>257</v>
      </c>
      <c r="B11" s="232">
        <v>1</v>
      </c>
      <c r="C11" s="222" t="s">
        <v>238</v>
      </c>
      <c r="D11" s="226">
        <v>298</v>
      </c>
      <c r="E11" s="232"/>
      <c r="F11" s="230"/>
      <c r="H11" s="233"/>
      <c r="J11" s="230"/>
      <c r="K11" s="234" t="s">
        <v>258</v>
      </c>
      <c r="L11" s="216">
        <f>+SUMPRODUCT(L6:L10,M6:M10)</f>
        <v>35.47</v>
      </c>
      <c r="M11" s="229"/>
      <c r="N11" s="229"/>
      <c r="O11" s="229"/>
    </row>
    <row r="12" spans="1:19" s="224" customFormat="1" x14ac:dyDescent="0.25">
      <c r="A12" s="217" t="s">
        <v>259</v>
      </c>
      <c r="B12" s="235" t="s">
        <v>10</v>
      </c>
      <c r="C12" s="222" t="s">
        <v>238</v>
      </c>
      <c r="D12" s="215">
        <v>300</v>
      </c>
      <c r="E12" s="235"/>
      <c r="F12" s="230"/>
      <c r="H12" s="233"/>
    </row>
    <row r="13" spans="1:19" s="224" customFormat="1" ht="111" customHeight="1" x14ac:dyDescent="0.25">
      <c r="A13" s="236" t="s">
        <v>260</v>
      </c>
      <c r="B13" s="225" t="s">
        <v>261</v>
      </c>
      <c r="C13" s="222" t="s">
        <v>238</v>
      </c>
      <c r="D13" s="215"/>
      <c r="E13" s="222"/>
      <c r="H13" s="233"/>
    </row>
    <row r="14" spans="1:19" s="224" customFormat="1" ht="41.25" customHeight="1" x14ac:dyDescent="0.25">
      <c r="A14" s="217" t="s">
        <v>262</v>
      </c>
      <c r="B14" s="237">
        <v>10</v>
      </c>
      <c r="C14" s="219">
        <f>+IF(E14&gt;=B14,1,0)</f>
        <v>0</v>
      </c>
      <c r="D14" s="215"/>
      <c r="E14" s="216">
        <f>E15/12</f>
        <v>2.9558333333333331</v>
      </c>
      <c r="F14" s="230"/>
      <c r="H14" s="233"/>
    </row>
    <row r="15" spans="1:19" s="224" customFormat="1" ht="25.5" x14ac:dyDescent="0.25">
      <c r="A15" s="217" t="s">
        <v>263</v>
      </c>
      <c r="B15" s="237">
        <v>120</v>
      </c>
      <c r="C15" s="219">
        <f>+IF(E15&gt;=B15,1,0)</f>
        <v>0</v>
      </c>
      <c r="D15" s="222"/>
      <c r="E15" s="237">
        <f>+L11</f>
        <v>35.47</v>
      </c>
      <c r="G15" s="113"/>
      <c r="H15" s="114"/>
      <c r="I15" s="115"/>
      <c r="J15" s="115"/>
      <c r="K15" s="115"/>
      <c r="L15" s="115"/>
      <c r="M15" s="115"/>
      <c r="N15" s="115"/>
    </row>
    <row r="16" spans="1:19" ht="18.75" x14ac:dyDescent="0.25">
      <c r="G16" s="116"/>
      <c r="H16" s="117"/>
      <c r="I16" s="116"/>
      <c r="J16" s="204"/>
      <c r="K16" s="204"/>
      <c r="L16" s="204"/>
      <c r="M16" s="116"/>
      <c r="N16" s="116"/>
    </row>
    <row r="17" spans="7:15" x14ac:dyDescent="0.25">
      <c r="G17" s="118"/>
      <c r="H17" s="119"/>
      <c r="I17" s="120"/>
      <c r="J17" s="121"/>
      <c r="K17" s="121"/>
      <c r="L17" s="119"/>
      <c r="M17" s="122"/>
      <c r="N17" s="123"/>
      <c r="O17" s="111"/>
    </row>
  </sheetData>
  <mergeCells count="5">
    <mergeCell ref="A2:O2"/>
    <mergeCell ref="A3:O3"/>
    <mergeCell ref="A4:E4"/>
    <mergeCell ref="G4:O4"/>
    <mergeCell ref="J16:L1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EVAL JURÍDICA</vt:lpstr>
      <vt:lpstr>GARANTÍA</vt:lpstr>
      <vt:lpstr>EVAL FINANCI</vt:lpstr>
      <vt:lpstr>EVAL TEC</vt:lpstr>
      <vt:lpstr>RUP CIIU</vt:lpstr>
      <vt:lpstr>CAP ORG TEC</vt:lpstr>
      <vt:lpstr>EXP PROB</vt:lpstr>
      <vt:lpstr>EXP ACREDITADA</vt:lpstr>
      <vt:lpstr>DIR GENERAL</vt:lpstr>
      <vt:lpstr>JURIDICO</vt:lpstr>
      <vt:lpstr>TECNICO</vt:lpstr>
      <vt:lpstr>ADMINISTRATIVO</vt:lpstr>
      <vt:lpstr>'EVAL JURÍDICA'!_Toc254162224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2012-11-14T17:05:11Z</dcterms:modified>
</cp:coreProperties>
</file>