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850" windowWidth="9180" windowHeight="489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'Hoja1'!$A$1:$F$197</definedName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<sst xmlns="http://schemas.openxmlformats.org/spreadsheetml/2006/main" count="609" uniqueCount="145">
  <si>
    <t xml:space="preserve"> </t>
  </si>
  <si>
    <t>DESCRIPCION</t>
  </si>
  <si>
    <t>%</t>
  </si>
  <si>
    <t>EJEC.</t>
  </si>
  <si>
    <t>PRESUPUESTO</t>
  </si>
  <si>
    <t>GASTOS DE PERSONAL</t>
  </si>
  <si>
    <t>GASTOS GENERALES</t>
  </si>
  <si>
    <t>TRANSFERENCIAS CORRIENTES</t>
  </si>
  <si>
    <t>A -  FUNCIONAMIENTO</t>
  </si>
  <si>
    <t>Transferencias al Sector Público</t>
  </si>
  <si>
    <t>Otras Transferencias</t>
  </si>
  <si>
    <t>Sentencias y Conciliaciones</t>
  </si>
  <si>
    <t>TOTAL ACUMULADO</t>
  </si>
  <si>
    <t>SALDO SIN</t>
  </si>
  <si>
    <t>4=(1-2-3)</t>
  </si>
  <si>
    <t>CDP X COMPROM.</t>
  </si>
  <si>
    <t>AFECTAR</t>
  </si>
  <si>
    <t>Servicios Personales Asociados a Nómina</t>
  </si>
  <si>
    <t>Sueldos de Personal de Nómina</t>
  </si>
  <si>
    <t>Recursos Corrientes</t>
  </si>
  <si>
    <t>Prima Técnica</t>
  </si>
  <si>
    <t>Otros</t>
  </si>
  <si>
    <t>Auxilios Funerarios</t>
  </si>
  <si>
    <t>Bonos Pensionales</t>
  </si>
  <si>
    <t>Sueldos de Vacaciones</t>
  </si>
  <si>
    <t>Prima Técnica  Salarial</t>
  </si>
  <si>
    <t>Prima Técnica  No Salarial</t>
  </si>
  <si>
    <t>Gastos de Representación</t>
  </si>
  <si>
    <t>Subsidio de Alimentación</t>
  </si>
  <si>
    <t>Recursos Corriente</t>
  </si>
  <si>
    <t>Auxilio de Transporte</t>
  </si>
  <si>
    <t>Prima de Servicio</t>
  </si>
  <si>
    <t>Prima de Vacaciones</t>
  </si>
  <si>
    <t>Prima de Navidad</t>
  </si>
  <si>
    <t>Primas Extraordinarias</t>
  </si>
  <si>
    <t>Prima de Riesgo</t>
  </si>
  <si>
    <t>Bonificación por Servicios Prestados</t>
  </si>
  <si>
    <t>Prima de Dirección</t>
  </si>
  <si>
    <t>Bonificación Especial de Recreación</t>
  </si>
  <si>
    <t>Bonificación de Dirección</t>
  </si>
  <si>
    <t>Horas Extras, Días Festivos e Indemnizac.</t>
  </si>
  <si>
    <t>por Vacaciones</t>
  </si>
  <si>
    <t>Horas Extras</t>
  </si>
  <si>
    <t>Recargos Nocturnos y Festivos</t>
  </si>
  <si>
    <t>Indemnización Por Vacaciones</t>
  </si>
  <si>
    <t>Pagos Pasivos Exigibles Vigencias Expiradas</t>
  </si>
  <si>
    <t>Contribuciones Inherentes a la Nómina</t>
  </si>
  <si>
    <t>Sector Privado y Público</t>
  </si>
  <si>
    <t>Administradas por el Sector Privado</t>
  </si>
  <si>
    <t>Administradas por el Sector Público</t>
  </si>
  <si>
    <t>Aportes al ICBF</t>
  </si>
  <si>
    <t>Aportes al Sena</t>
  </si>
  <si>
    <t>Aportes a la ESAP</t>
  </si>
  <si>
    <t>Aportes a Escuelas Industriales e Institutos</t>
  </si>
  <si>
    <t>Técnicos</t>
  </si>
  <si>
    <t>Adquisición de Bienes y Servicios</t>
  </si>
  <si>
    <t>Gastos Judiciales</t>
  </si>
  <si>
    <t>Capacitacion, Bienestar Social y Estimulos</t>
  </si>
  <si>
    <t>Orden Nacional</t>
  </si>
  <si>
    <t>Cuota de Auditaje Contranal.</t>
  </si>
  <si>
    <t>Transferencias  de  Previsión  y  Seguri-</t>
  </si>
  <si>
    <t>dad Social</t>
  </si>
  <si>
    <t>Pensiones y Jubilaciones</t>
  </si>
  <si>
    <t>Otras Transferencias de Prevision y Seguridad</t>
  </si>
  <si>
    <t>Social</t>
  </si>
  <si>
    <t>Planes Complementarios de Salud</t>
  </si>
  <si>
    <t>Ley 314 de  1996</t>
  </si>
  <si>
    <t>Destinatarios de la Otras Transferencia Ctes</t>
  </si>
  <si>
    <t xml:space="preserve">Provisión para Gastos  Institucionales y/o  </t>
  </si>
  <si>
    <t>Sectoriales Contigentes.</t>
  </si>
  <si>
    <t>Distribucion Previo Concepto DGPPN</t>
  </si>
  <si>
    <t>Transferir al Instituto Nacional de Radio y Tele-</t>
  </si>
  <si>
    <t>visión en Liquidación</t>
  </si>
  <si>
    <t>Cajas de Compensacion Familiar</t>
  </si>
  <si>
    <t>Fondos Administradores de Pensiones</t>
  </si>
  <si>
    <t>Empresas Promotoras de Salud</t>
  </si>
  <si>
    <t>Administradora de Accidentes de Trabajo y</t>
  </si>
  <si>
    <t>Enfermedades Profesionales</t>
  </si>
  <si>
    <t>Aportes Fondo Nacional de Ahorro</t>
  </si>
  <si>
    <t>Mesadas Pensionales Audiovisuales</t>
  </si>
  <si>
    <t>1</t>
  </si>
  <si>
    <t>0</t>
  </si>
  <si>
    <t>10</t>
  </si>
  <si>
    <t>2</t>
  </si>
  <si>
    <t>4</t>
  </si>
  <si>
    <t>5</t>
  </si>
  <si>
    <t>12</t>
  </si>
  <si>
    <t>13</t>
  </si>
  <si>
    <t>14</t>
  </si>
  <si>
    <t>15</t>
  </si>
  <si>
    <t>16</t>
  </si>
  <si>
    <t>17</t>
  </si>
  <si>
    <t>19</t>
  </si>
  <si>
    <t>21</t>
  </si>
  <si>
    <t>92</t>
  </si>
  <si>
    <t>9</t>
  </si>
  <si>
    <t>3</t>
  </si>
  <si>
    <t>999</t>
  </si>
  <si>
    <t>Pago Pasivos Exigibles Vigencias Expiradas</t>
  </si>
  <si>
    <t>Reecursos Corrientes</t>
  </si>
  <si>
    <t>Servicios Personales Indirectos</t>
  </si>
  <si>
    <t>Honorarios</t>
  </si>
  <si>
    <t>6</t>
  </si>
  <si>
    <t>7</t>
  </si>
  <si>
    <t>8</t>
  </si>
  <si>
    <t>Materiales y Suministros</t>
  </si>
  <si>
    <t>36</t>
  </si>
  <si>
    <t>Mesadas Pensionales</t>
  </si>
  <si>
    <t xml:space="preserve">10 </t>
  </si>
  <si>
    <t>33</t>
  </si>
  <si>
    <t>Transferir a laAdmón Postal Nacional Adpostal</t>
  </si>
  <si>
    <t>en Liquidación</t>
  </si>
  <si>
    <t>Otros Gastos por Adquisición de Servicios</t>
  </si>
  <si>
    <t>MINISTERIO DE TECNOLOGIAS DE LA INFORMACION Y LAS COMUNICACIONES</t>
  </si>
  <si>
    <t>Fondos Administradores de Pensiones Privados</t>
  </si>
  <si>
    <t>Empresas Privadas Promotoras de Salud</t>
  </si>
  <si>
    <t xml:space="preserve">Administradoras Privadas de Aportes para </t>
  </si>
  <si>
    <t>Accidentes de Trabajo y Enf.  Profesionales</t>
  </si>
  <si>
    <t>Fondo Nacional del Ahorro</t>
  </si>
  <si>
    <t>Fondos Administradores de Pensiones Publicos</t>
  </si>
  <si>
    <t xml:space="preserve">Transferencia para cubrir el Deficit entre Subsidios </t>
  </si>
  <si>
    <t xml:space="preserve">y Contribuciones Dervidados de la Expedición de la </t>
  </si>
  <si>
    <t>Ley 812 de 2003 Inciso 2 Artículo 69 de la Ley 1341</t>
  </si>
  <si>
    <t>de 2009</t>
  </si>
  <si>
    <t>Distribucion Previo Concepto DGPPN-Aplazados</t>
  </si>
  <si>
    <t>ENERO</t>
  </si>
  <si>
    <t>MARZO</t>
  </si>
  <si>
    <t>ABRIL</t>
  </si>
  <si>
    <t>FEBRERO</t>
  </si>
  <si>
    <t>MAYO</t>
  </si>
  <si>
    <t>JUNIO</t>
  </si>
  <si>
    <t>JULIO</t>
  </si>
  <si>
    <t>AGOSTO</t>
  </si>
  <si>
    <t>SEPTIEM</t>
  </si>
  <si>
    <t>OCTUBRE</t>
  </si>
  <si>
    <t>NOVIEMBRE</t>
  </si>
  <si>
    <t>DICIEMBRE</t>
  </si>
  <si>
    <t>Remuneración Servicios Técnicos</t>
  </si>
  <si>
    <t>Otros Materiales y Suministros</t>
  </si>
  <si>
    <t xml:space="preserve"> Recursos Corrientes</t>
  </si>
  <si>
    <t>Indemnización por Vacaciones</t>
  </si>
  <si>
    <t xml:space="preserve">  </t>
  </si>
  <si>
    <t>Indemnizaciones</t>
  </si>
  <si>
    <t>INFORME DE EJECUCION PRESUPUESTAL  AL 30 DE DICIEMBRE DE 2011</t>
  </si>
  <si>
    <t>EJECUTADO</t>
  </si>
</sst>
</file>

<file path=xl/styles.xml><?xml version="1.0" encoding="utf-8"?>
<styleSheet xmlns="http://schemas.openxmlformats.org/spreadsheetml/2006/main">
  <numFmts count="4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_ ;[Red]\-#,##0\ "/>
    <numFmt numFmtId="195" formatCode="d/m/yyyy"/>
    <numFmt numFmtId="196" formatCode="#,##0.00_ ;[Red]\-#,##0.00\ "/>
    <numFmt numFmtId="197" formatCode="#,##0.00_ ;\-#,##0.00\ "/>
    <numFmt numFmtId="198" formatCode="0.0%"/>
    <numFmt numFmtId="199" formatCode="#,##0.0"/>
    <numFmt numFmtId="200" formatCode="#,##0_ ;\-#,##0\ "/>
    <numFmt numFmtId="201" formatCode="0.000%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2"/>
      <name val="Bookman Old Style"/>
      <family val="1"/>
    </font>
    <font>
      <b/>
      <i/>
      <sz val="10"/>
      <name val="Bookman Old Style"/>
      <family val="1"/>
    </font>
    <font>
      <i/>
      <sz val="10"/>
      <name val="Bookman Old Style"/>
      <family val="1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Bookman Old Style"/>
      <family val="1"/>
    </font>
    <font>
      <b/>
      <i/>
      <sz val="14"/>
      <name val="Bookman Old Style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medium"/>
      <bottom style="double"/>
    </border>
    <border>
      <left style="hair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medium"/>
      <bottom style="medium"/>
    </border>
    <border>
      <left>
        <color indexed="63"/>
      </left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2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197" fontId="11" fillId="0" borderId="13" xfId="48" applyNumberFormat="1" applyFont="1" applyBorder="1" applyAlignment="1">
      <alignment/>
    </xf>
    <xf numFmtId="197" fontId="12" fillId="0" borderId="13" xfId="48" applyNumberFormat="1" applyFont="1" applyBorder="1" applyAlignment="1">
      <alignment/>
    </xf>
    <xf numFmtId="197" fontId="12" fillId="0" borderId="14" xfId="48" applyNumberFormat="1" applyFont="1" applyBorder="1" applyAlignment="1">
      <alignment/>
    </xf>
    <xf numFmtId="0" fontId="0" fillId="0" borderId="12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98" fontId="11" fillId="33" borderId="13" xfId="48" applyNumberFormat="1" applyFont="1" applyFill="1" applyBorder="1" applyAlignment="1">
      <alignment horizontal="center"/>
    </xf>
    <xf numFmtId="198" fontId="12" fillId="33" borderId="13" xfId="48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98" fontId="12" fillId="33" borderId="14" xfId="48" applyNumberFormat="1" applyFont="1" applyFill="1" applyBorder="1" applyAlignment="1">
      <alignment horizontal="center"/>
    </xf>
    <xf numFmtId="197" fontId="11" fillId="0" borderId="14" xfId="48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9" fillId="0" borderId="13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9" fillId="33" borderId="13" xfId="0" applyFont="1" applyFill="1" applyBorder="1" applyAlignment="1">
      <alignment/>
    </xf>
    <xf numFmtId="197" fontId="11" fillId="0" borderId="13" xfId="48" applyNumberFormat="1" applyFont="1" applyBorder="1" applyAlignment="1">
      <alignment horizontal="right"/>
    </xf>
    <xf numFmtId="0" fontId="10" fillId="0" borderId="13" xfId="0" applyFont="1" applyBorder="1" applyAlignment="1">
      <alignment horizontal="left"/>
    </xf>
    <xf numFmtId="197" fontId="12" fillId="0" borderId="13" xfId="48" applyNumberFormat="1" applyFont="1" applyBorder="1" applyAlignment="1">
      <alignment horizontal="right"/>
    </xf>
    <xf numFmtId="197" fontId="11" fillId="0" borderId="13" xfId="0" applyNumberFormat="1" applyFont="1" applyBorder="1" applyAlignment="1">
      <alignment horizontal="right"/>
    </xf>
    <xf numFmtId="0" fontId="9" fillId="0" borderId="13" xfId="0" applyFont="1" applyBorder="1" applyAlignment="1">
      <alignment horizontal="left"/>
    </xf>
    <xf numFmtId="197" fontId="13" fillId="0" borderId="13" xfId="48" applyNumberFormat="1" applyFont="1" applyBorder="1" applyAlignment="1">
      <alignment horizontal="right"/>
    </xf>
    <xf numFmtId="0" fontId="10" fillId="0" borderId="14" xfId="0" applyFont="1" applyBorder="1" applyAlignment="1">
      <alignment horizontal="left"/>
    </xf>
    <xf numFmtId="197" fontId="12" fillId="0" borderId="14" xfId="48" applyNumberFormat="1" applyFont="1" applyBorder="1" applyAlignment="1">
      <alignment horizontal="right"/>
    </xf>
    <xf numFmtId="0" fontId="9" fillId="0" borderId="14" xfId="0" applyFont="1" applyBorder="1" applyAlignment="1">
      <alignment horizontal="left"/>
    </xf>
    <xf numFmtId="197" fontId="11" fillId="0" borderId="14" xfId="48" applyNumberFormat="1" applyFont="1" applyBorder="1" applyAlignment="1">
      <alignment horizontal="right"/>
    </xf>
    <xf numFmtId="0" fontId="10" fillId="0" borderId="17" xfId="0" applyFont="1" applyBorder="1" applyAlignment="1">
      <alignment horizontal="left"/>
    </xf>
    <xf numFmtId="197" fontId="12" fillId="0" borderId="17" xfId="48" applyNumberFormat="1" applyFont="1" applyBorder="1" applyAlignment="1">
      <alignment horizontal="right"/>
    </xf>
    <xf numFmtId="0" fontId="8" fillId="33" borderId="15" xfId="0" applyFont="1" applyFill="1" applyBorder="1" applyAlignment="1">
      <alignment/>
    </xf>
    <xf numFmtId="197" fontId="1" fillId="0" borderId="15" xfId="0" applyNumberFormat="1" applyFont="1" applyBorder="1" applyAlignment="1">
      <alignment horizontal="right"/>
    </xf>
    <xf numFmtId="0" fontId="8" fillId="0" borderId="17" xfId="0" applyFont="1" applyBorder="1" applyAlignment="1">
      <alignment/>
    </xf>
    <xf numFmtId="197" fontId="1" fillId="0" borderId="17" xfId="48" applyNumberFormat="1" applyFont="1" applyBorder="1" applyAlignment="1">
      <alignment horizontal="right"/>
    </xf>
    <xf numFmtId="197" fontId="1" fillId="0" borderId="14" xfId="48" applyNumberFormat="1" applyFont="1" applyBorder="1" applyAlignment="1">
      <alignment horizontal="right"/>
    </xf>
    <xf numFmtId="0" fontId="14" fillId="0" borderId="13" xfId="0" applyFont="1" applyBorder="1" applyAlignment="1">
      <alignment/>
    </xf>
    <xf numFmtId="0" fontId="10" fillId="33" borderId="13" xfId="0" applyFont="1" applyFill="1" applyBorder="1" applyAlignment="1">
      <alignment/>
    </xf>
    <xf numFmtId="197" fontId="11" fillId="0" borderId="13" xfId="0" applyNumberFormat="1" applyFont="1" applyBorder="1" applyAlignment="1">
      <alignment horizontal="right"/>
    </xf>
    <xf numFmtId="0" fontId="10" fillId="0" borderId="18" xfId="0" applyFont="1" applyBorder="1" applyAlignment="1">
      <alignment horizontal="left"/>
    </xf>
    <xf numFmtId="197" fontId="12" fillId="0" borderId="18" xfId="48" applyNumberFormat="1" applyFont="1" applyBorder="1" applyAlignment="1">
      <alignment horizontal="right"/>
    </xf>
    <xf numFmtId="197" fontId="12" fillId="0" borderId="19" xfId="48" applyNumberFormat="1" applyFont="1" applyBorder="1" applyAlignment="1">
      <alignment horizontal="right"/>
    </xf>
    <xf numFmtId="197" fontId="12" fillId="0" borderId="20" xfId="48" applyNumberFormat="1" applyFont="1" applyBorder="1" applyAlignment="1">
      <alignment/>
    </xf>
    <xf numFmtId="198" fontId="12" fillId="33" borderId="13" xfId="48" applyNumberFormat="1" applyFont="1" applyFill="1" applyBorder="1" applyAlignment="1">
      <alignment horizontal="right"/>
    </xf>
    <xf numFmtId="198" fontId="11" fillId="0" borderId="14" xfId="48" applyNumberFormat="1" applyFont="1" applyBorder="1" applyAlignment="1">
      <alignment/>
    </xf>
    <xf numFmtId="197" fontId="11" fillId="0" borderId="18" xfId="48" applyNumberFormat="1" applyFont="1" applyBorder="1" applyAlignment="1">
      <alignment/>
    </xf>
    <xf numFmtId="198" fontId="11" fillId="33" borderId="13" xfId="48" applyNumberFormat="1" applyFont="1" applyFill="1" applyBorder="1" applyAlignment="1">
      <alignment horizontal="right"/>
    </xf>
    <xf numFmtId="198" fontId="11" fillId="0" borderId="13" xfId="0" applyNumberFormat="1" applyFont="1" applyBorder="1" applyAlignment="1">
      <alignment horizontal="right"/>
    </xf>
    <xf numFmtId="197" fontId="1" fillId="0" borderId="21" xfId="48" applyNumberFormat="1" applyFont="1" applyBorder="1" applyAlignment="1">
      <alignment horizontal="right"/>
    </xf>
    <xf numFmtId="0" fontId="15" fillId="0" borderId="21" xfId="0" applyFont="1" applyBorder="1" applyAlignment="1">
      <alignment/>
    </xf>
    <xf numFmtId="0" fontId="9" fillId="0" borderId="22" xfId="0" applyFont="1" applyBorder="1" applyAlignment="1">
      <alignment horizontal="left"/>
    </xf>
    <xf numFmtId="197" fontId="11" fillId="0" borderId="22" xfId="48" applyNumberFormat="1" applyFont="1" applyBorder="1" applyAlignment="1">
      <alignment horizontal="right"/>
    </xf>
    <xf numFmtId="197" fontId="11" fillId="0" borderId="19" xfId="48" applyNumberFormat="1" applyFont="1" applyBorder="1" applyAlignment="1">
      <alignment/>
    </xf>
    <xf numFmtId="198" fontId="11" fillId="33" borderId="14" xfId="48" applyNumberFormat="1" applyFont="1" applyFill="1" applyBorder="1" applyAlignment="1">
      <alignment horizontal="right"/>
    </xf>
    <xf numFmtId="10" fontId="12" fillId="33" borderId="13" xfId="48" applyNumberFormat="1" applyFont="1" applyFill="1" applyBorder="1" applyAlignment="1">
      <alignment horizontal="right"/>
    </xf>
    <xf numFmtId="49" fontId="11" fillId="0" borderId="23" xfId="0" applyNumberFormat="1" applyFont="1" applyBorder="1" applyAlignment="1">
      <alignment horizontal="center"/>
    </xf>
    <xf numFmtId="49" fontId="12" fillId="0" borderId="23" xfId="0" applyNumberFormat="1" applyFont="1" applyBorder="1" applyAlignment="1" quotePrefix="1">
      <alignment horizontal="center"/>
    </xf>
    <xf numFmtId="49" fontId="12" fillId="0" borderId="24" xfId="0" applyNumberFormat="1" applyFont="1" applyBorder="1" applyAlignment="1" quotePrefix="1">
      <alignment horizontal="center"/>
    </xf>
    <xf numFmtId="49" fontId="12" fillId="0" borderId="23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49" fontId="13" fillId="0" borderId="31" xfId="0" applyNumberFormat="1" applyFont="1" applyBorder="1" applyAlignment="1">
      <alignment horizontal="center"/>
    </xf>
    <xf numFmtId="49" fontId="13" fillId="0" borderId="32" xfId="0" applyNumberFormat="1" applyFont="1" applyBorder="1" applyAlignment="1">
      <alignment horizontal="center"/>
    </xf>
    <xf numFmtId="49" fontId="11" fillId="0" borderId="33" xfId="0" applyNumberFormat="1" applyFont="1" applyBorder="1" applyAlignment="1">
      <alignment horizontal="center"/>
    </xf>
    <xf numFmtId="49" fontId="12" fillId="0" borderId="33" xfId="0" applyNumberFormat="1" applyFont="1" applyBorder="1" applyAlignment="1">
      <alignment horizontal="center"/>
    </xf>
    <xf numFmtId="49" fontId="12" fillId="0" borderId="34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3" fillId="0" borderId="28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49" fontId="13" fillId="0" borderId="26" xfId="0" applyNumberFormat="1" applyFont="1" applyBorder="1" applyAlignment="1">
      <alignment horizontal="center"/>
    </xf>
    <xf numFmtId="49" fontId="12" fillId="0" borderId="35" xfId="0" applyNumberFormat="1" applyFont="1" applyBorder="1" applyAlignment="1">
      <alignment horizontal="center"/>
    </xf>
    <xf numFmtId="49" fontId="12" fillId="0" borderId="36" xfId="0" applyNumberFormat="1" applyFont="1" applyBorder="1" applyAlignment="1">
      <alignment horizontal="center"/>
    </xf>
    <xf numFmtId="0" fontId="15" fillId="0" borderId="37" xfId="0" applyFont="1" applyBorder="1" applyAlignment="1">
      <alignment/>
    </xf>
    <xf numFmtId="197" fontId="1" fillId="0" borderId="38" xfId="48" applyNumberFormat="1" applyFont="1" applyBorder="1" applyAlignment="1">
      <alignment horizontal="right"/>
    </xf>
    <xf numFmtId="2" fontId="0" fillId="0" borderId="0" xfId="0" applyNumberFormat="1" applyBorder="1" applyAlignment="1">
      <alignment/>
    </xf>
    <xf numFmtId="198" fontId="12" fillId="0" borderId="14" xfId="48" applyNumberFormat="1" applyFont="1" applyBorder="1" applyAlignment="1">
      <alignment/>
    </xf>
    <xf numFmtId="198" fontId="12" fillId="33" borderId="22" xfId="48" applyNumberFormat="1" applyFont="1" applyFill="1" applyBorder="1" applyAlignment="1">
      <alignment horizontal="right"/>
    </xf>
    <xf numFmtId="198" fontId="11" fillId="33" borderId="15" xfId="48" applyNumberFormat="1" applyFont="1" applyFill="1" applyBorder="1" applyAlignment="1">
      <alignment horizontal="right"/>
    </xf>
    <xf numFmtId="197" fontId="11" fillId="0" borderId="15" xfId="48" applyNumberFormat="1" applyFont="1" applyBorder="1" applyAlignment="1">
      <alignment/>
    </xf>
    <xf numFmtId="197" fontId="11" fillId="0" borderId="14" xfId="0" applyNumberFormat="1" applyFont="1" applyBorder="1" applyAlignment="1">
      <alignment horizontal="right"/>
    </xf>
    <xf numFmtId="197" fontId="11" fillId="0" borderId="17" xfId="48" applyNumberFormat="1" applyFont="1" applyBorder="1" applyAlignment="1">
      <alignment/>
    </xf>
    <xf numFmtId="197" fontId="1" fillId="33" borderId="39" xfId="48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197" fontId="12" fillId="33" borderId="16" xfId="48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197" fontId="12" fillId="33" borderId="40" xfId="48" applyNumberFormat="1" applyFont="1" applyFill="1" applyBorder="1" applyAlignment="1">
      <alignment/>
    </xf>
    <xf numFmtId="197" fontId="11" fillId="0" borderId="18" xfId="48" applyNumberFormat="1" applyFont="1" applyBorder="1" applyAlignment="1">
      <alignment horizontal="right"/>
    </xf>
    <xf numFmtId="198" fontId="11" fillId="33" borderId="22" xfId="48" applyNumberFormat="1" applyFont="1" applyFill="1" applyBorder="1" applyAlignment="1">
      <alignment horizontal="right"/>
    </xf>
    <xf numFmtId="198" fontId="12" fillId="0" borderId="13" xfId="0" applyNumberFormat="1" applyFont="1" applyBorder="1" applyAlignment="1">
      <alignment horizontal="right"/>
    </xf>
    <xf numFmtId="197" fontId="12" fillId="33" borderId="18" xfId="48" applyNumberFormat="1" applyFont="1" applyFill="1" applyBorder="1" applyAlignment="1">
      <alignment/>
    </xf>
    <xf numFmtId="197" fontId="12" fillId="33" borderId="18" xfId="48" applyNumberFormat="1" applyFont="1" applyFill="1" applyBorder="1" applyAlignment="1">
      <alignment horizontal="center"/>
    </xf>
    <xf numFmtId="197" fontId="11" fillId="0" borderId="12" xfId="48" applyNumberFormat="1" applyFont="1" applyBorder="1" applyAlignment="1">
      <alignment/>
    </xf>
    <xf numFmtId="198" fontId="12" fillId="0" borderId="14" xfId="48" applyNumberFormat="1" applyFont="1" applyBorder="1" applyAlignment="1">
      <alignment horizontal="center"/>
    </xf>
    <xf numFmtId="198" fontId="12" fillId="33" borderId="14" xfId="48" applyNumberFormat="1" applyFont="1" applyFill="1" applyBorder="1" applyAlignment="1" quotePrefix="1">
      <alignment horizontal="center"/>
    </xf>
    <xf numFmtId="198" fontId="12" fillId="0" borderId="20" xfId="48" applyNumberFormat="1" applyFont="1" applyBorder="1" applyAlignment="1">
      <alignment horizontal="center"/>
    </xf>
    <xf numFmtId="197" fontId="12" fillId="0" borderId="22" xfId="48" applyNumberFormat="1" applyFont="1" applyBorder="1" applyAlignment="1">
      <alignment/>
    </xf>
    <xf numFmtId="198" fontId="11" fillId="33" borderId="22" xfId="48" applyNumberFormat="1" applyFont="1" applyFill="1" applyBorder="1" applyAlignment="1">
      <alignment horizontal="center"/>
    </xf>
    <xf numFmtId="197" fontId="12" fillId="0" borderId="17" xfId="48" applyNumberFormat="1" applyFont="1" applyBorder="1" applyAlignment="1">
      <alignment/>
    </xf>
    <xf numFmtId="0" fontId="9" fillId="0" borderId="18" xfId="0" applyFont="1" applyBorder="1" applyAlignment="1">
      <alignment horizontal="left"/>
    </xf>
    <xf numFmtId="0" fontId="9" fillId="33" borderId="22" xfId="0" applyFont="1" applyFill="1" applyBorder="1" applyAlignment="1">
      <alignment/>
    </xf>
    <xf numFmtId="198" fontId="12" fillId="33" borderId="17" xfId="48" applyNumberFormat="1" applyFont="1" applyFill="1" applyBorder="1" applyAlignment="1">
      <alignment horizontal="center"/>
    </xf>
    <xf numFmtId="0" fontId="14" fillId="0" borderId="19" xfId="0" applyFont="1" applyBorder="1" applyAlignment="1">
      <alignment/>
    </xf>
    <xf numFmtId="197" fontId="1" fillId="0" borderId="13" xfId="0" applyNumberFormat="1" applyFont="1" applyBorder="1" applyAlignment="1">
      <alignment horizontal="right"/>
    </xf>
    <xf numFmtId="197" fontId="13" fillId="0" borderId="19" xfId="48" applyNumberFormat="1" applyFont="1" applyBorder="1" applyAlignment="1">
      <alignment horizontal="right"/>
    </xf>
    <xf numFmtId="0" fontId="9" fillId="33" borderId="18" xfId="0" applyFont="1" applyFill="1" applyBorder="1" applyAlignment="1">
      <alignment horizontal="center"/>
    </xf>
    <xf numFmtId="197" fontId="11" fillId="33" borderId="18" xfId="48" applyNumberFormat="1" applyFont="1" applyFill="1" applyBorder="1" applyAlignment="1">
      <alignment/>
    </xf>
    <xf numFmtId="0" fontId="8" fillId="33" borderId="41" xfId="0" applyFont="1" applyFill="1" applyBorder="1" applyAlignment="1">
      <alignment horizontal="left"/>
    </xf>
    <xf numFmtId="198" fontId="1" fillId="33" borderId="39" xfId="48" applyNumberFormat="1" applyFont="1" applyFill="1" applyBorder="1" applyAlignment="1">
      <alignment horizontal="center"/>
    </xf>
    <xf numFmtId="197" fontId="1" fillId="33" borderId="42" xfId="48" applyNumberFormat="1" applyFont="1" applyFill="1" applyBorder="1" applyAlignment="1">
      <alignment/>
    </xf>
    <xf numFmtId="0" fontId="0" fillId="0" borderId="43" xfId="0" applyBorder="1" applyAlignment="1">
      <alignment/>
    </xf>
    <xf numFmtId="0" fontId="1" fillId="0" borderId="43" xfId="0" applyFont="1" applyBorder="1" applyAlignment="1">
      <alignment horizontal="center"/>
    </xf>
    <xf numFmtId="4" fontId="0" fillId="0" borderId="0" xfId="0" applyNumberFormat="1" applyAlignment="1">
      <alignment/>
    </xf>
    <xf numFmtId="197" fontId="12" fillId="0" borderId="44" xfId="48" applyNumberFormat="1" applyFont="1" applyBorder="1" applyAlignment="1">
      <alignment horizontal="right"/>
    </xf>
    <xf numFmtId="197" fontId="12" fillId="0" borderId="20" xfId="48" applyNumberFormat="1" applyFont="1" applyBorder="1" applyAlignment="1">
      <alignment horizontal="right"/>
    </xf>
    <xf numFmtId="198" fontId="11" fillId="0" borderId="14" xfId="48" applyNumberFormat="1" applyFont="1" applyBorder="1" applyAlignment="1">
      <alignment horizontal="center"/>
    </xf>
    <xf numFmtId="197" fontId="11" fillId="0" borderId="22" xfId="0" applyNumberFormat="1" applyFont="1" applyBorder="1" applyAlignment="1">
      <alignment horizontal="right"/>
    </xf>
    <xf numFmtId="0" fontId="10" fillId="0" borderId="45" xfId="0" applyFont="1" applyBorder="1" applyAlignment="1">
      <alignment horizontal="left"/>
    </xf>
    <xf numFmtId="197" fontId="11" fillId="0" borderId="20" xfId="48" applyNumberFormat="1" applyFont="1" applyBorder="1" applyAlignment="1">
      <alignment/>
    </xf>
    <xf numFmtId="198" fontId="12" fillId="33" borderId="19" xfId="48" applyNumberFormat="1" applyFont="1" applyFill="1" applyBorder="1" applyAlignment="1">
      <alignment horizontal="right"/>
    </xf>
    <xf numFmtId="198" fontId="11" fillId="33" borderId="14" xfId="48" applyNumberFormat="1" applyFont="1" applyFill="1" applyBorder="1" applyAlignment="1">
      <alignment horizontal="center"/>
    </xf>
    <xf numFmtId="0" fontId="10" fillId="0" borderId="22" xfId="0" applyFont="1" applyBorder="1" applyAlignment="1">
      <alignment horizontal="left"/>
    </xf>
    <xf numFmtId="197" fontId="12" fillId="0" borderId="22" xfId="48" applyNumberFormat="1" applyFont="1" applyBorder="1" applyAlignment="1">
      <alignment horizontal="right"/>
    </xf>
    <xf numFmtId="197" fontId="12" fillId="0" borderId="19" xfId="0" applyNumberFormat="1" applyFont="1" applyBorder="1" applyAlignment="1">
      <alignment horizontal="right"/>
    </xf>
    <xf numFmtId="0" fontId="10" fillId="0" borderId="19" xfId="0" applyFont="1" applyBorder="1" applyAlignment="1">
      <alignment horizontal="left"/>
    </xf>
    <xf numFmtId="198" fontId="12" fillId="33" borderId="18" xfId="48" applyNumberFormat="1" applyFont="1" applyFill="1" applyBorder="1" applyAlignment="1">
      <alignment horizontal="center"/>
    </xf>
    <xf numFmtId="0" fontId="10" fillId="0" borderId="17" xfId="0" applyFont="1" applyBorder="1" applyAlignment="1">
      <alignment/>
    </xf>
    <xf numFmtId="197" fontId="13" fillId="0" borderId="17" xfId="48" applyNumberFormat="1" applyFont="1" applyBorder="1" applyAlignment="1">
      <alignment horizontal="right"/>
    </xf>
    <xf numFmtId="198" fontId="12" fillId="33" borderId="22" xfId="48" applyNumberFormat="1" applyFont="1" applyFill="1" applyBorder="1" applyAlignment="1">
      <alignment horizontal="center"/>
    </xf>
    <xf numFmtId="197" fontId="12" fillId="0" borderId="12" xfId="48" applyNumberFormat="1" applyFont="1" applyBorder="1" applyAlignment="1">
      <alignment/>
    </xf>
    <xf numFmtId="0" fontId="10" fillId="0" borderId="22" xfId="0" applyFont="1" applyBorder="1" applyAlignment="1">
      <alignment/>
    </xf>
    <xf numFmtId="198" fontId="11" fillId="0" borderId="13" xfId="48" applyNumberFormat="1" applyFont="1" applyBorder="1" applyAlignment="1">
      <alignment horizontal="center"/>
    </xf>
    <xf numFmtId="198" fontId="12" fillId="33" borderId="46" xfId="48" applyNumberFormat="1" applyFont="1" applyFill="1" applyBorder="1" applyAlignment="1">
      <alignment horizontal="center"/>
    </xf>
    <xf numFmtId="197" fontId="12" fillId="0" borderId="15" xfId="48" applyNumberFormat="1" applyFont="1" applyBorder="1" applyAlignment="1">
      <alignment/>
    </xf>
    <xf numFmtId="197" fontId="12" fillId="0" borderId="44" xfId="48" applyNumberFormat="1" applyFont="1" applyBorder="1" applyAlignment="1">
      <alignment horizontal="center"/>
    </xf>
    <xf numFmtId="0" fontId="0" fillId="0" borderId="0" xfId="0" applyAlignment="1">
      <alignment horizontal="center"/>
    </xf>
    <xf numFmtId="197" fontId="12" fillId="0" borderId="0" xfId="48" applyNumberFormat="1" applyFont="1" applyFill="1" applyBorder="1" applyAlignment="1">
      <alignment horizontal="center"/>
    </xf>
    <xf numFmtId="197" fontId="11" fillId="0" borderId="19" xfId="0" applyNumberFormat="1" applyFont="1" applyBorder="1" applyAlignment="1">
      <alignment horizontal="right"/>
    </xf>
    <xf numFmtId="197" fontId="0" fillId="0" borderId="0" xfId="0" applyNumberFormat="1" applyAlignment="1">
      <alignment/>
    </xf>
    <xf numFmtId="4" fontId="0" fillId="0" borderId="15" xfId="0" applyNumberFormat="1" applyBorder="1" applyAlignment="1">
      <alignment/>
    </xf>
    <xf numFmtId="4" fontId="11" fillId="0" borderId="15" xfId="0" applyNumberFormat="1" applyFont="1" applyBorder="1" applyAlignment="1">
      <alignment horizontal="right"/>
    </xf>
    <xf numFmtId="4" fontId="0" fillId="0" borderId="47" xfId="0" applyNumberFormat="1" applyBorder="1" applyAlignment="1">
      <alignment/>
    </xf>
    <xf numFmtId="0" fontId="10" fillId="0" borderId="48" xfId="0" applyFont="1" applyBorder="1" applyAlignment="1">
      <alignment horizontal="left"/>
    </xf>
    <xf numFmtId="197" fontId="12" fillId="0" borderId="47" xfId="48" applyNumberFormat="1" applyFont="1" applyBorder="1" applyAlignment="1">
      <alignment/>
    </xf>
    <xf numFmtId="197" fontId="1" fillId="0" borderId="47" xfId="48" applyNumberFormat="1" applyFont="1" applyBorder="1" applyAlignment="1">
      <alignment/>
    </xf>
    <xf numFmtId="197" fontId="0" fillId="0" borderId="47" xfId="48" applyNumberFormat="1" applyFont="1" applyBorder="1" applyAlignment="1">
      <alignment/>
    </xf>
    <xf numFmtId="197" fontId="11" fillId="0" borderId="47" xfId="48" applyNumberFormat="1" applyFont="1" applyBorder="1" applyAlignment="1">
      <alignment/>
    </xf>
    <xf numFmtId="0" fontId="0" fillId="0" borderId="47" xfId="0" applyBorder="1" applyAlignment="1">
      <alignment/>
    </xf>
    <xf numFmtId="4" fontId="11" fillId="0" borderId="47" xfId="0" applyNumberFormat="1" applyFont="1" applyBorder="1" applyAlignment="1">
      <alignment horizontal="right"/>
    </xf>
    <xf numFmtId="4" fontId="0" fillId="0" borderId="11" xfId="0" applyNumberFormat="1" applyBorder="1" applyAlignment="1">
      <alignment/>
    </xf>
    <xf numFmtId="197" fontId="12" fillId="0" borderId="15" xfId="48" applyNumberFormat="1" applyFont="1" applyBorder="1" applyAlignment="1">
      <alignment horizontal="right"/>
    </xf>
    <xf numFmtId="197" fontId="11" fillId="0" borderId="15" xfId="0" applyNumberFormat="1" applyFont="1" applyBorder="1" applyAlignment="1">
      <alignment horizontal="right"/>
    </xf>
    <xf numFmtId="197" fontId="1" fillId="0" borderId="49" xfId="48" applyNumberFormat="1" applyFont="1" applyBorder="1" applyAlignment="1">
      <alignment horizontal="right"/>
    </xf>
    <xf numFmtId="197" fontId="1" fillId="33" borderId="50" xfId="48" applyNumberFormat="1" applyFont="1" applyFill="1" applyBorder="1" applyAlignment="1">
      <alignment/>
    </xf>
    <xf numFmtId="4" fontId="1" fillId="0" borderId="47" xfId="0" applyNumberFormat="1" applyFont="1" applyBorder="1" applyAlignment="1">
      <alignment/>
    </xf>
    <xf numFmtId="4" fontId="12" fillId="33" borderId="15" xfId="48" applyNumberFormat="1" applyFont="1" applyFill="1" applyBorder="1" applyAlignment="1">
      <alignment horizontal="center"/>
    </xf>
    <xf numFmtId="4" fontId="1" fillId="33" borderId="15" xfId="48" applyNumberFormat="1" applyFont="1" applyFill="1" applyBorder="1" applyAlignment="1">
      <alignment horizontal="center"/>
    </xf>
    <xf numFmtId="4" fontId="1" fillId="0" borderId="15" xfId="48" applyNumberFormat="1" applyFont="1" applyBorder="1" applyAlignment="1">
      <alignment horizontal="center"/>
    </xf>
    <xf numFmtId="4" fontId="11" fillId="33" borderId="15" xfId="48" applyNumberFormat="1" applyFont="1" applyFill="1" applyBorder="1" applyAlignment="1">
      <alignment horizontal="center"/>
    </xf>
    <xf numFmtId="4" fontId="12" fillId="0" borderId="15" xfId="48" applyNumberFormat="1" applyFont="1" applyBorder="1" applyAlignment="1">
      <alignment horizontal="center"/>
    </xf>
    <xf numFmtId="4" fontId="11" fillId="0" borderId="15" xfId="48" applyNumberFormat="1" applyFont="1" applyBorder="1" applyAlignment="1">
      <alignment horizontal="center"/>
    </xf>
    <xf numFmtId="197" fontId="12" fillId="0" borderId="19" xfId="48" applyNumberFormat="1" applyFont="1" applyBorder="1" applyAlignment="1">
      <alignment/>
    </xf>
    <xf numFmtId="197" fontId="11" fillId="0" borderId="51" xfId="48" applyNumberFormat="1" applyFont="1" applyBorder="1" applyAlignment="1">
      <alignment/>
    </xf>
    <xf numFmtId="197" fontId="12" fillId="0" borderId="51" xfId="48" applyNumberFormat="1" applyFont="1" applyBorder="1" applyAlignment="1">
      <alignment/>
    </xf>
    <xf numFmtId="197" fontId="11" fillId="0" borderId="19" xfId="48" applyNumberFormat="1" applyFont="1" applyBorder="1" applyAlignment="1">
      <alignment horizontal="right"/>
    </xf>
    <xf numFmtId="197" fontId="12" fillId="0" borderId="52" xfId="48" applyNumberFormat="1" applyFont="1" applyBorder="1" applyAlignment="1">
      <alignment horizontal="right"/>
    </xf>
    <xf numFmtId="197" fontId="12" fillId="0" borderId="53" xfId="48" applyNumberFormat="1" applyFont="1" applyBorder="1" applyAlignment="1">
      <alignment/>
    </xf>
    <xf numFmtId="197" fontId="12" fillId="0" borderId="52" xfId="48" applyNumberFormat="1" applyFont="1" applyBorder="1" applyAlignment="1">
      <alignment/>
    </xf>
    <xf numFmtId="197" fontId="11" fillId="0" borderId="20" xfId="48" applyNumberFormat="1" applyFont="1" applyBorder="1" applyAlignment="1">
      <alignment horizontal="right"/>
    </xf>
    <xf numFmtId="197" fontId="12" fillId="0" borderId="54" xfId="48" applyNumberFormat="1" applyFont="1" applyBorder="1" applyAlignment="1">
      <alignment horizontal="right"/>
    </xf>
    <xf numFmtId="197" fontId="11" fillId="0" borderId="55" xfId="48" applyNumberFormat="1" applyFont="1" applyBorder="1" applyAlignment="1">
      <alignment/>
    </xf>
    <xf numFmtId="197" fontId="12" fillId="0" borderId="12" xfId="48" applyNumberFormat="1" applyFont="1" applyBorder="1" applyAlignment="1">
      <alignment horizontal="right"/>
    </xf>
    <xf numFmtId="197" fontId="1" fillId="0" borderId="56" xfId="0" applyNumberFormat="1" applyFont="1" applyBorder="1" applyAlignment="1">
      <alignment horizontal="right"/>
    </xf>
    <xf numFmtId="197" fontId="1" fillId="0" borderId="19" xfId="0" applyNumberFormat="1" applyFont="1" applyBorder="1" applyAlignment="1">
      <alignment horizontal="right"/>
    </xf>
    <xf numFmtId="197" fontId="11" fillId="0" borderId="54" xfId="48" applyNumberFormat="1" applyFont="1" applyBorder="1" applyAlignment="1">
      <alignment horizontal="right"/>
    </xf>
    <xf numFmtId="197" fontId="12" fillId="0" borderId="54" xfId="48" applyNumberFormat="1" applyFont="1" applyBorder="1" applyAlignment="1">
      <alignment/>
    </xf>
    <xf numFmtId="197" fontId="11" fillId="0" borderId="54" xfId="0" applyNumberFormat="1" applyFont="1" applyBorder="1" applyAlignment="1">
      <alignment horizontal="right"/>
    </xf>
    <xf numFmtId="197" fontId="12" fillId="0" borderId="40" xfId="48" applyNumberFormat="1" applyFont="1" applyBorder="1" applyAlignment="1">
      <alignment horizontal="right"/>
    </xf>
    <xf numFmtId="197" fontId="12" fillId="0" borderId="10" xfId="48" applyNumberFormat="1" applyFont="1" applyBorder="1" applyAlignment="1">
      <alignment horizontal="right"/>
    </xf>
    <xf numFmtId="197" fontId="1" fillId="0" borderId="47" xfId="0" applyNumberFormat="1" applyFont="1" applyBorder="1" applyAlignment="1">
      <alignment horizontal="right"/>
    </xf>
    <xf numFmtId="197" fontId="1" fillId="0" borderId="57" xfId="48" applyNumberFormat="1" applyFont="1" applyBorder="1" applyAlignment="1">
      <alignment horizontal="right"/>
    </xf>
    <xf numFmtId="197" fontId="11" fillId="0" borderId="44" xfId="0" applyNumberFormat="1" applyFont="1" applyBorder="1" applyAlignment="1">
      <alignment horizontal="right"/>
    </xf>
    <xf numFmtId="197" fontId="11" fillId="0" borderId="58" xfId="48" applyNumberFormat="1" applyFont="1" applyBorder="1" applyAlignment="1">
      <alignment horizontal="right"/>
    </xf>
    <xf numFmtId="197" fontId="11" fillId="0" borderId="58" xfId="0" applyNumberFormat="1" applyFont="1" applyBorder="1" applyAlignment="1">
      <alignment horizontal="right"/>
    </xf>
    <xf numFmtId="197" fontId="11" fillId="0" borderId="47" xfId="0" applyNumberFormat="1" applyFont="1" applyBorder="1" applyAlignment="1">
      <alignment horizontal="right"/>
    </xf>
    <xf numFmtId="197" fontId="12" fillId="0" borderId="47" xfId="48" applyNumberFormat="1" applyFont="1" applyBorder="1" applyAlignment="1">
      <alignment horizontal="right"/>
    </xf>
    <xf numFmtId="197" fontId="12" fillId="0" borderId="45" xfId="48" applyNumberFormat="1" applyFont="1" applyBorder="1" applyAlignment="1">
      <alignment/>
    </xf>
    <xf numFmtId="198" fontId="12" fillId="33" borderId="40" xfId="48" applyNumberFormat="1" applyFont="1" applyFill="1" applyBorder="1" applyAlignment="1">
      <alignment horizontal="center"/>
    </xf>
    <xf numFmtId="197" fontId="11" fillId="0" borderId="22" xfId="48" applyNumberFormat="1" applyFont="1" applyBorder="1" applyAlignment="1">
      <alignment/>
    </xf>
    <xf numFmtId="0" fontId="16" fillId="0" borderId="0" xfId="0" applyFont="1" applyAlignment="1">
      <alignment/>
    </xf>
    <xf numFmtId="4" fontId="11" fillId="0" borderId="15" xfId="0" applyNumberFormat="1" applyFont="1" applyBorder="1" applyAlignment="1">
      <alignment horizontal="right"/>
    </xf>
    <xf numFmtId="0" fontId="10" fillId="33" borderId="14" xfId="0" applyFont="1" applyFill="1" applyBorder="1" applyAlignment="1">
      <alignment/>
    </xf>
    <xf numFmtId="197" fontId="12" fillId="0" borderId="14" xfId="0" applyNumberFormat="1" applyFont="1" applyBorder="1" applyAlignment="1">
      <alignment horizontal="right"/>
    </xf>
    <xf numFmtId="197" fontId="12" fillId="0" borderId="20" xfId="0" applyNumberFormat="1" applyFont="1" applyBorder="1" applyAlignment="1">
      <alignment horizontal="right"/>
    </xf>
    <xf numFmtId="4" fontId="0" fillId="0" borderId="47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197" fontId="12" fillId="0" borderId="55" xfId="48" applyNumberFormat="1" applyFont="1" applyBorder="1" applyAlignment="1">
      <alignment horizontal="right"/>
    </xf>
    <xf numFmtId="197" fontId="11" fillId="0" borderId="12" xfId="48" applyNumberFormat="1" applyFont="1" applyBorder="1" applyAlignment="1">
      <alignment horizontal="right"/>
    </xf>
    <xf numFmtId="197" fontId="12" fillId="0" borderId="51" xfId="48" applyNumberFormat="1" applyFont="1" applyBorder="1" applyAlignment="1">
      <alignment horizontal="right"/>
    </xf>
    <xf numFmtId="197" fontId="11" fillId="0" borderId="0" xfId="48" applyNumberFormat="1" applyFont="1" applyBorder="1" applyAlignment="1">
      <alignment/>
    </xf>
    <xf numFmtId="197" fontId="11" fillId="0" borderId="53" xfId="48" applyNumberFormat="1" applyFont="1" applyBorder="1" applyAlignment="1">
      <alignment/>
    </xf>
    <xf numFmtId="198" fontId="11" fillId="0" borderId="45" xfId="0" applyNumberFormat="1" applyFont="1" applyBorder="1" applyAlignment="1">
      <alignment horizontal="right"/>
    </xf>
    <xf numFmtId="4" fontId="0" fillId="0" borderId="43" xfId="0" applyNumberFormat="1" applyBorder="1" applyAlignment="1">
      <alignment/>
    </xf>
    <xf numFmtId="198" fontId="12" fillId="0" borderId="13" xfId="48" applyNumberFormat="1" applyFont="1" applyBorder="1" applyAlignment="1">
      <alignment horizontal="right"/>
    </xf>
    <xf numFmtId="197" fontId="11" fillId="0" borderId="52" xfId="48" applyNumberFormat="1" applyFont="1" applyBorder="1" applyAlignment="1">
      <alignment/>
    </xf>
    <xf numFmtId="198" fontId="12" fillId="0" borderId="13" xfId="48" applyNumberFormat="1" applyFont="1" applyBorder="1" applyAlignment="1">
      <alignment horizontal="center"/>
    </xf>
    <xf numFmtId="198" fontId="11" fillId="33" borderId="17" xfId="48" applyNumberFormat="1" applyFont="1" applyFill="1" applyBorder="1" applyAlignment="1">
      <alignment horizontal="right"/>
    </xf>
    <xf numFmtId="198" fontId="11" fillId="33" borderId="23" xfId="48" applyNumberFormat="1" applyFont="1" applyFill="1" applyBorder="1" applyAlignment="1">
      <alignment horizontal="right"/>
    </xf>
    <xf numFmtId="197" fontId="12" fillId="0" borderId="40" xfId="48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4" fontId="0" fillId="0" borderId="56" xfId="0" applyNumberFormat="1" applyBorder="1" applyAlignment="1">
      <alignment/>
    </xf>
    <xf numFmtId="197" fontId="1" fillId="33" borderId="15" xfId="48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197" fontId="12" fillId="0" borderId="18" xfId="48" applyNumberFormat="1" applyFont="1" applyBorder="1" applyAlignment="1">
      <alignment/>
    </xf>
    <xf numFmtId="197" fontId="11" fillId="0" borderId="51" xfId="48" applyNumberFormat="1" applyFont="1" applyBorder="1" applyAlignment="1">
      <alignment horizontal="right"/>
    </xf>
    <xf numFmtId="198" fontId="12" fillId="0" borderId="18" xfId="48" applyNumberFormat="1" applyFont="1" applyBorder="1" applyAlignment="1">
      <alignment/>
    </xf>
    <xf numFmtId="197" fontId="12" fillId="0" borderId="59" xfId="48" applyNumberFormat="1" applyFont="1" applyBorder="1" applyAlignment="1">
      <alignment/>
    </xf>
    <xf numFmtId="197" fontId="11" fillId="0" borderId="40" xfId="48" applyNumberFormat="1" applyFont="1" applyBorder="1" applyAlignment="1">
      <alignment/>
    </xf>
    <xf numFmtId="198" fontId="12" fillId="0" borderId="44" xfId="48" applyNumberFormat="1" applyFont="1" applyBorder="1" applyAlignment="1">
      <alignment/>
    </xf>
    <xf numFmtId="198" fontId="12" fillId="0" borderId="10" xfId="48" applyNumberFormat="1" applyFont="1" applyBorder="1" applyAlignment="1">
      <alignment/>
    </xf>
    <xf numFmtId="198" fontId="12" fillId="0" borderId="19" xfId="48" applyNumberFormat="1" applyFont="1" applyBorder="1" applyAlignment="1">
      <alignment horizontal="center"/>
    </xf>
    <xf numFmtId="198" fontId="11" fillId="0" borderId="22" xfId="0" applyNumberFormat="1" applyFont="1" applyBorder="1" applyAlignment="1">
      <alignment horizontal="right"/>
    </xf>
    <xf numFmtId="0" fontId="10" fillId="0" borderId="60" xfId="0" applyFont="1" applyBorder="1" applyAlignment="1">
      <alignment horizontal="left"/>
    </xf>
    <xf numFmtId="0" fontId="9" fillId="0" borderId="18" xfId="0" applyFont="1" applyBorder="1" applyAlignment="1">
      <alignment/>
    </xf>
    <xf numFmtId="197" fontId="1" fillId="0" borderId="18" xfId="48" applyNumberFormat="1" applyFont="1" applyBorder="1" applyAlignment="1">
      <alignment horizontal="right"/>
    </xf>
    <xf numFmtId="0" fontId="8" fillId="0" borderId="15" xfId="0" applyFont="1" applyBorder="1" applyAlignment="1">
      <alignment/>
    </xf>
    <xf numFmtId="197" fontId="1" fillId="0" borderId="15" xfId="48" applyNumberFormat="1" applyFont="1" applyBorder="1" applyAlignment="1">
      <alignment horizontal="right"/>
    </xf>
    <xf numFmtId="197" fontId="1" fillId="0" borderId="56" xfId="48" applyNumberFormat="1" applyFont="1" applyBorder="1" applyAlignment="1">
      <alignment horizontal="right"/>
    </xf>
    <xf numFmtId="197" fontId="1" fillId="33" borderId="21" xfId="48" applyNumberFormat="1" applyFont="1" applyFill="1" applyBorder="1" applyAlignment="1">
      <alignment/>
    </xf>
    <xf numFmtId="198" fontId="1" fillId="33" borderId="21" xfId="48" applyNumberFormat="1" applyFont="1" applyFill="1" applyBorder="1" applyAlignment="1">
      <alignment horizontal="center"/>
    </xf>
    <xf numFmtId="198" fontId="1" fillId="0" borderId="15" xfId="48" applyNumberFormat="1" applyFont="1" applyBorder="1" applyAlignment="1">
      <alignment horizontal="right"/>
    </xf>
    <xf numFmtId="4" fontId="0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0" fontId="7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197" fontId="12" fillId="33" borderId="10" xfId="48" applyNumberFormat="1" applyFont="1" applyFill="1" applyBorder="1" applyAlignment="1">
      <alignment/>
    </xf>
    <xf numFmtId="197" fontId="12" fillId="0" borderId="44" xfId="48" applyNumberFormat="1" applyFont="1" applyBorder="1" applyAlignment="1">
      <alignment/>
    </xf>
    <xf numFmtId="197" fontId="12" fillId="0" borderId="0" xfId="48" applyNumberFormat="1" applyFont="1" applyBorder="1" applyAlignment="1">
      <alignment/>
    </xf>
    <xf numFmtId="197" fontId="12" fillId="0" borderId="10" xfId="48" applyNumberFormat="1" applyFont="1" applyBorder="1" applyAlignment="1">
      <alignment/>
    </xf>
    <xf numFmtId="197" fontId="11" fillId="0" borderId="10" xfId="48" applyNumberFormat="1" applyFont="1" applyBorder="1" applyAlignment="1">
      <alignment/>
    </xf>
    <xf numFmtId="197" fontId="12" fillId="0" borderId="57" xfId="48" applyNumberFormat="1" applyFont="1" applyBorder="1" applyAlignment="1">
      <alignment/>
    </xf>
    <xf numFmtId="197" fontId="11" fillId="0" borderId="10" xfId="48" applyNumberFormat="1" applyFont="1" applyBorder="1" applyAlignment="1">
      <alignment horizontal="right"/>
    </xf>
    <xf numFmtId="197" fontId="11" fillId="0" borderId="57" xfId="48" applyNumberFormat="1" applyFont="1" applyBorder="1" applyAlignment="1">
      <alignment/>
    </xf>
    <xf numFmtId="197" fontId="11" fillId="0" borderId="44" xfId="48" applyNumberFormat="1" applyFont="1" applyBorder="1" applyAlignment="1">
      <alignment/>
    </xf>
    <xf numFmtId="197" fontId="1" fillId="0" borderId="10" xfId="0" applyNumberFormat="1" applyFont="1" applyBorder="1" applyAlignment="1">
      <alignment horizontal="right"/>
    </xf>
    <xf numFmtId="197" fontId="11" fillId="0" borderId="58" xfId="48" applyNumberFormat="1" applyFont="1" applyBorder="1" applyAlignment="1">
      <alignment/>
    </xf>
    <xf numFmtId="197" fontId="11" fillId="0" borderId="10" xfId="0" applyNumberFormat="1" applyFont="1" applyBorder="1" applyAlignment="1">
      <alignment horizontal="right"/>
    </xf>
    <xf numFmtId="0" fontId="7" fillId="0" borderId="6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8"/>
  <sheetViews>
    <sheetView tabSelected="1" zoomScalePageLayoutView="0" workbookViewId="0" topLeftCell="A1">
      <selection activeCell="G1" sqref="G1:W16384"/>
    </sheetView>
  </sheetViews>
  <sheetFormatPr defaultColWidth="11.421875" defaultRowHeight="12.75"/>
  <cols>
    <col min="1" max="1" width="47.421875" style="0" customWidth="1"/>
    <col min="2" max="3" width="18.7109375" style="0" customWidth="1"/>
    <col min="4" max="4" width="8.421875" style="0" customWidth="1"/>
    <col min="5" max="6" width="18.7109375" style="0" customWidth="1"/>
    <col min="7" max="11" width="18.7109375" style="0" hidden="1" customWidth="1"/>
    <col min="12" max="12" width="18.28125" style="0" hidden="1" customWidth="1"/>
    <col min="13" max="13" width="18.57421875" style="0" hidden="1" customWidth="1"/>
    <col min="14" max="14" width="19.00390625" style="0" hidden="1" customWidth="1"/>
    <col min="15" max="16" width="17.57421875" style="0" hidden="1" customWidth="1"/>
    <col min="17" max="18" width="13.7109375" style="0" hidden="1" customWidth="1"/>
    <col min="19" max="19" width="15.28125" style="0" hidden="1" customWidth="1"/>
    <col min="20" max="20" width="13.7109375" style="0" hidden="1" customWidth="1"/>
    <col min="21" max="21" width="16.28125" style="0" hidden="1" customWidth="1"/>
    <col min="22" max="22" width="14.8515625" style="0" hidden="1" customWidth="1"/>
    <col min="23" max="23" width="0" style="0" hidden="1" customWidth="1"/>
  </cols>
  <sheetData>
    <row r="1" spans="1:12" ht="20.25">
      <c r="A1" s="259" t="s">
        <v>113</v>
      </c>
      <c r="B1" s="260"/>
      <c r="C1" s="260"/>
      <c r="D1" s="260"/>
      <c r="E1" s="260"/>
      <c r="F1" s="261"/>
      <c r="G1" s="243"/>
      <c r="H1" s="243"/>
      <c r="I1" s="243"/>
      <c r="J1" s="243"/>
      <c r="K1" s="3"/>
      <c r="L1" s="3"/>
    </row>
    <row r="2" spans="1:12" ht="15.75">
      <c r="A2" s="4" t="s">
        <v>0</v>
      </c>
      <c r="B2" s="1"/>
      <c r="C2" s="242"/>
      <c r="D2" s="1"/>
      <c r="E2" s="1"/>
      <c r="F2" s="2"/>
      <c r="G2" s="2"/>
      <c r="H2" s="2"/>
      <c r="I2" s="2"/>
      <c r="J2" s="2"/>
      <c r="K2" s="2"/>
      <c r="L2" s="2"/>
    </row>
    <row r="3" spans="1:12" ht="9.75" customHeight="1">
      <c r="A3" s="4"/>
      <c r="B3" s="1"/>
      <c r="C3" s="1"/>
      <c r="D3" s="1"/>
      <c r="E3" s="1"/>
      <c r="F3" s="2"/>
      <c r="G3" s="2"/>
      <c r="H3" s="2"/>
      <c r="I3" s="2"/>
      <c r="J3" s="2"/>
      <c r="K3" s="2"/>
      <c r="L3" s="2"/>
    </row>
    <row r="4" spans="1:12" ht="18">
      <c r="A4" s="262" t="s">
        <v>143</v>
      </c>
      <c r="B4" s="263"/>
      <c r="C4" s="263"/>
      <c r="D4" s="263"/>
      <c r="E4" s="263"/>
      <c r="F4" s="264"/>
      <c r="G4" s="244"/>
      <c r="H4" s="244"/>
      <c r="I4" s="244"/>
      <c r="J4" s="244"/>
      <c r="K4" s="2"/>
      <c r="L4" s="2"/>
    </row>
    <row r="5" spans="1:12" ht="12.75">
      <c r="A5" s="8"/>
      <c r="B5" s="85"/>
      <c r="C5" s="85"/>
      <c r="D5" s="1"/>
      <c r="E5" s="1"/>
      <c r="F5" s="2"/>
      <c r="G5" s="2"/>
      <c r="H5" s="2"/>
      <c r="I5" s="2"/>
      <c r="J5" s="2"/>
      <c r="K5" s="2"/>
      <c r="L5" s="2"/>
    </row>
    <row r="6" spans="1:12" ht="15">
      <c r="A6" s="17" t="s">
        <v>1</v>
      </c>
      <c r="B6" s="11" t="s">
        <v>4</v>
      </c>
      <c r="C6" s="9" t="s">
        <v>144</v>
      </c>
      <c r="D6" s="11" t="s">
        <v>2</v>
      </c>
      <c r="E6" s="9" t="s">
        <v>15</v>
      </c>
      <c r="F6" s="11" t="s">
        <v>13</v>
      </c>
      <c r="G6" s="245"/>
      <c r="H6" s="245"/>
      <c r="I6" s="245"/>
      <c r="J6" s="245"/>
      <c r="K6" s="95"/>
      <c r="L6" s="93"/>
    </row>
    <row r="7" spans="1:12" ht="12.75">
      <c r="A7" s="18"/>
      <c r="B7" s="9">
        <v>2011</v>
      </c>
      <c r="C7" s="14" t="s">
        <v>0</v>
      </c>
      <c r="D7" s="11" t="s">
        <v>3</v>
      </c>
      <c r="E7" s="14"/>
      <c r="F7" s="9" t="s">
        <v>16</v>
      </c>
      <c r="G7" s="246"/>
      <c r="H7" s="246"/>
      <c r="I7" s="246"/>
      <c r="J7" s="246"/>
      <c r="K7" s="95"/>
      <c r="L7" s="93"/>
    </row>
    <row r="8" spans="1:15" ht="13.5" thickBot="1">
      <c r="A8" s="120"/>
      <c r="B8" s="121">
        <v>1</v>
      </c>
      <c r="C8" s="121">
        <v>2</v>
      </c>
      <c r="D8" s="121"/>
      <c r="E8" s="121">
        <v>3</v>
      </c>
      <c r="F8" s="121" t="s">
        <v>14</v>
      </c>
      <c r="G8" s="246"/>
      <c r="H8" s="246"/>
      <c r="I8" s="246"/>
      <c r="J8" s="246"/>
      <c r="K8" s="95" t="s">
        <v>125</v>
      </c>
      <c r="L8" s="10" t="s">
        <v>128</v>
      </c>
      <c r="M8" s="219" t="s">
        <v>126</v>
      </c>
      <c r="N8" s="219" t="s">
        <v>127</v>
      </c>
      <c r="O8" s="219" t="s">
        <v>129</v>
      </c>
    </row>
    <row r="9" spans="1:15" ht="19.5" customHeight="1" thickBot="1">
      <c r="A9" s="117" t="s">
        <v>8</v>
      </c>
      <c r="B9" s="92">
        <f>B11+B128+B144</f>
        <v>95368700000</v>
      </c>
      <c r="C9" s="92">
        <f>C11+C128+C144</f>
        <v>85917885786</v>
      </c>
      <c r="D9" s="118">
        <f>C9/B9</f>
        <v>0.9009023483176346</v>
      </c>
      <c r="E9" s="92">
        <f>E11+E128+E144</f>
        <v>0</v>
      </c>
      <c r="F9" s="119">
        <f>B9-C9-E9</f>
        <v>9450814214</v>
      </c>
      <c r="G9" s="163"/>
      <c r="H9" s="163"/>
      <c r="I9" s="163"/>
      <c r="J9" s="163"/>
      <c r="K9" s="92">
        <f>K11+K128+K144</f>
        <v>5224362677</v>
      </c>
      <c r="L9" s="92">
        <f>L11+L128+L144</f>
        <v>530206092</v>
      </c>
      <c r="M9" s="92">
        <f>M11+M128+M144</f>
        <v>515719029</v>
      </c>
      <c r="N9" s="163">
        <f>N11+N128+N144</f>
        <v>442183317</v>
      </c>
      <c r="O9" s="221">
        <f>O11+O128+O144</f>
        <v>21014684886</v>
      </c>
    </row>
    <row r="10" spans="1:15" ht="14.25" customHeight="1" thickBot="1">
      <c r="A10" s="115"/>
      <c r="B10" s="116"/>
      <c r="C10" s="100"/>
      <c r="D10" s="101"/>
      <c r="E10" s="100"/>
      <c r="F10" s="100"/>
      <c r="G10" s="247"/>
      <c r="H10" s="247"/>
      <c r="I10" s="247"/>
      <c r="J10" s="247"/>
      <c r="K10" s="96"/>
      <c r="L10" s="94"/>
      <c r="O10" s="18"/>
    </row>
    <row r="11" spans="1:15" ht="14.25" customHeight="1" thickBot="1">
      <c r="A11" s="117" t="s">
        <v>5</v>
      </c>
      <c r="B11" s="92">
        <f>B12+B78+B88</f>
        <v>15309424860</v>
      </c>
      <c r="C11" s="92">
        <f>C12+C78+C88</f>
        <v>13473815735</v>
      </c>
      <c r="D11" s="118">
        <f>SUM(C11/B11)</f>
        <v>0.8800994066213406</v>
      </c>
      <c r="E11" s="92">
        <f>E12+E78+E88</f>
        <v>0</v>
      </c>
      <c r="F11" s="119">
        <f>B11-C11-E11</f>
        <v>1835609125</v>
      </c>
      <c r="G11" s="163"/>
      <c r="H11" s="163"/>
      <c r="I11" s="163"/>
      <c r="J11" s="163"/>
      <c r="K11" s="92">
        <f>K12+K78+K88</f>
        <v>825068337</v>
      </c>
      <c r="L11" s="92">
        <f>L12+L78+L88</f>
        <v>530206092</v>
      </c>
      <c r="M11" s="92">
        <f>M12+M78+M88</f>
        <v>515719029</v>
      </c>
      <c r="N11" s="163">
        <f>N12+N78+N88</f>
        <v>442183317</v>
      </c>
      <c r="O11" s="221">
        <f>O12+O78+O88</f>
        <v>208702405</v>
      </c>
    </row>
    <row r="12" spans="1:15" ht="14.25" customHeight="1">
      <c r="A12" s="23" t="s">
        <v>17</v>
      </c>
      <c r="B12" s="27">
        <f>B15+B18+B20+B29+B66</f>
        <v>9855347275</v>
      </c>
      <c r="C12" s="27">
        <f>C15+C18+C20+C29+C67</f>
        <v>8499107622</v>
      </c>
      <c r="D12" s="12">
        <f>SUM(C12/B12)</f>
        <v>0.8623854020405385</v>
      </c>
      <c r="E12" s="27">
        <f aca="true" t="shared" si="0" ref="E12:N12">E15+E18+E20+E29+E67</f>
        <v>0</v>
      </c>
      <c r="F12" s="27">
        <f t="shared" si="0"/>
        <v>1356239653</v>
      </c>
      <c r="G12" s="27"/>
      <c r="H12" s="27"/>
      <c r="I12" s="27"/>
      <c r="J12" s="27"/>
      <c r="K12" s="27">
        <f t="shared" si="0"/>
        <v>472402723</v>
      </c>
      <c r="L12" s="27">
        <f t="shared" si="0"/>
        <v>530206092</v>
      </c>
      <c r="M12" s="27">
        <f t="shared" si="0"/>
        <v>515719029</v>
      </c>
      <c r="N12" s="147">
        <f t="shared" si="0"/>
        <v>442183317</v>
      </c>
      <c r="O12" s="18"/>
    </row>
    <row r="13" spans="1:22" ht="14.25" customHeight="1">
      <c r="A13" s="28"/>
      <c r="B13" s="29"/>
      <c r="C13" s="29"/>
      <c r="D13" s="13"/>
      <c r="E13" s="6"/>
      <c r="F13" s="6"/>
      <c r="G13" s="248"/>
      <c r="H13" s="248"/>
      <c r="I13" s="248"/>
      <c r="J13" s="248"/>
      <c r="K13" s="144"/>
      <c r="L13" s="142"/>
      <c r="M13" s="145" t="s">
        <v>126</v>
      </c>
      <c r="N13" s="146" t="s">
        <v>127</v>
      </c>
      <c r="O13" s="222" t="s">
        <v>129</v>
      </c>
      <c r="P13" s="145" t="s">
        <v>130</v>
      </c>
      <c r="Q13" s="145" t="s">
        <v>131</v>
      </c>
      <c r="R13" t="s">
        <v>132</v>
      </c>
      <c r="S13" t="s">
        <v>133</v>
      </c>
      <c r="T13" t="s">
        <v>134</v>
      </c>
      <c r="U13" t="s">
        <v>135</v>
      </c>
      <c r="V13" s="145" t="s">
        <v>136</v>
      </c>
    </row>
    <row r="14" spans="1:22" ht="14.25" customHeight="1">
      <c r="A14" s="23" t="s">
        <v>18</v>
      </c>
      <c r="B14" s="27">
        <f>SUM(B15)</f>
        <v>5985049594</v>
      </c>
      <c r="C14" s="27">
        <f>C15</f>
        <v>5363869074</v>
      </c>
      <c r="D14" s="12">
        <f>SUM(C14/B14)</f>
        <v>0.8962112994647977</v>
      </c>
      <c r="E14" s="5">
        <f>E15</f>
        <v>0</v>
      </c>
      <c r="F14" s="5">
        <f>B14-C14-E14</f>
        <v>621180520</v>
      </c>
      <c r="G14" s="50"/>
      <c r="H14" s="50"/>
      <c r="I14" s="50"/>
      <c r="J14" s="50"/>
      <c r="K14" s="143">
        <f aca="true" t="shared" si="1" ref="K14:P14">K15</f>
        <v>357794886</v>
      </c>
      <c r="L14" s="165">
        <f t="shared" si="1"/>
        <v>434256357</v>
      </c>
      <c r="M14" s="149">
        <f t="shared" si="1"/>
        <v>435747766</v>
      </c>
      <c r="N14" s="220">
        <f t="shared" si="1"/>
        <v>440614395</v>
      </c>
      <c r="O14" s="149">
        <f t="shared" si="1"/>
        <v>503173807</v>
      </c>
      <c r="P14" s="151">
        <f t="shared" si="1"/>
        <v>460196114</v>
      </c>
      <c r="Q14" s="149">
        <f aca="true" t="shared" si="2" ref="Q14:V14">Q15</f>
        <v>395967017</v>
      </c>
      <c r="R14" s="149">
        <f t="shared" si="2"/>
        <v>453851561</v>
      </c>
      <c r="S14" s="149">
        <f t="shared" si="2"/>
        <v>485082365</v>
      </c>
      <c r="T14" s="149">
        <f t="shared" si="2"/>
        <v>469619270</v>
      </c>
      <c r="U14" s="149">
        <f t="shared" si="2"/>
        <v>484479527</v>
      </c>
      <c r="V14" s="149">
        <f t="shared" si="2"/>
        <v>443086009</v>
      </c>
    </row>
    <row r="15" spans="1:22" ht="13.5" customHeight="1">
      <c r="A15" s="25" t="s">
        <v>19</v>
      </c>
      <c r="B15" s="26">
        <f>5985045594+4000</f>
        <v>5985049594</v>
      </c>
      <c r="C15" s="26">
        <f>K15+L15+M15+N15+O15+P15+Q15+R15+S15+T15+U15+V15</f>
        <v>5363869074</v>
      </c>
      <c r="D15" s="13">
        <f>SUM(C15/B15)</f>
        <v>0.8962112994647977</v>
      </c>
      <c r="E15" s="6">
        <v>0</v>
      </c>
      <c r="F15" s="6">
        <f>F14</f>
        <v>621180520</v>
      </c>
      <c r="G15" s="223"/>
      <c r="H15" s="223"/>
      <c r="I15" s="223"/>
      <c r="J15" s="223"/>
      <c r="K15" s="143">
        <v>357794886</v>
      </c>
      <c r="L15" s="165">
        <v>434256357</v>
      </c>
      <c r="M15" s="149">
        <v>435747766</v>
      </c>
      <c r="N15" s="220">
        <v>440614395</v>
      </c>
      <c r="O15" s="149">
        <v>503173807</v>
      </c>
      <c r="P15" s="151">
        <v>460196114</v>
      </c>
      <c r="Q15" s="149">
        <v>395967017</v>
      </c>
      <c r="R15" s="149">
        <v>453851561</v>
      </c>
      <c r="S15" s="149">
        <v>485082365</v>
      </c>
      <c r="T15" s="149">
        <v>469619270</v>
      </c>
      <c r="U15" s="149">
        <v>484479527</v>
      </c>
      <c r="V15" s="149">
        <f>481732806-38646797</f>
        <v>443086009</v>
      </c>
    </row>
    <row r="16" spans="1:22" ht="13.5" customHeight="1">
      <c r="A16" s="25"/>
      <c r="B16" s="26"/>
      <c r="C16" s="26"/>
      <c r="D16" s="13"/>
      <c r="E16" s="7"/>
      <c r="F16" s="6"/>
      <c r="G16" s="223"/>
      <c r="H16" s="223"/>
      <c r="I16" s="223"/>
      <c r="J16" s="223"/>
      <c r="K16" s="143"/>
      <c r="L16" s="165"/>
      <c r="M16" s="149"/>
      <c r="N16" s="149"/>
      <c r="O16" s="149"/>
      <c r="P16" s="149"/>
      <c r="Q16" s="149"/>
      <c r="R16" s="149"/>
      <c r="S16" s="149"/>
      <c r="T16" s="149"/>
      <c r="U16" s="149"/>
      <c r="V16" s="149"/>
    </row>
    <row r="17" spans="1:22" ht="13.5" customHeight="1">
      <c r="A17" s="23" t="s">
        <v>24</v>
      </c>
      <c r="B17" s="24">
        <f>B18</f>
        <v>350000000</v>
      </c>
      <c r="C17" s="24">
        <f>C18</f>
        <v>286278977</v>
      </c>
      <c r="D17" s="12">
        <f>SUM(C17/B17)</f>
        <v>0.8179399342857143</v>
      </c>
      <c r="E17" s="16">
        <f>E18</f>
        <v>0</v>
      </c>
      <c r="F17" s="5">
        <f>B17-C17-E17</f>
        <v>63721023</v>
      </c>
      <c r="G17" s="50"/>
      <c r="H17" s="50"/>
      <c r="I17" s="50"/>
      <c r="J17" s="50"/>
      <c r="K17" s="143">
        <f aca="true" t="shared" si="3" ref="K17:P17">K18</f>
        <v>13286429</v>
      </c>
      <c r="L17" s="165">
        <f t="shared" si="3"/>
        <v>13080997</v>
      </c>
      <c r="M17" s="149">
        <f t="shared" si="3"/>
        <v>7076925</v>
      </c>
      <c r="N17" s="149">
        <f t="shared" si="3"/>
        <v>1568922</v>
      </c>
      <c r="O17" s="149">
        <f t="shared" si="3"/>
        <v>9819715</v>
      </c>
      <c r="P17" s="149">
        <f t="shared" si="3"/>
        <v>61262939</v>
      </c>
      <c r="Q17" s="149">
        <f aca="true" t="shared" si="4" ref="Q17:V17">Q18</f>
        <v>12048683</v>
      </c>
      <c r="R17" s="149">
        <f t="shared" si="4"/>
        <v>0</v>
      </c>
      <c r="S17" s="149">
        <f t="shared" si="4"/>
        <v>13729458</v>
      </c>
      <c r="T17" s="149">
        <f t="shared" si="4"/>
        <v>26579751</v>
      </c>
      <c r="U17" s="149">
        <f t="shared" si="4"/>
        <v>20477085</v>
      </c>
      <c r="V17" s="149">
        <f t="shared" si="4"/>
        <v>107348073</v>
      </c>
    </row>
    <row r="18" spans="1:22" ht="13.5" customHeight="1">
      <c r="A18" s="25" t="s">
        <v>19</v>
      </c>
      <c r="B18" s="26">
        <v>350000000</v>
      </c>
      <c r="C18" s="26">
        <f>K18+L18+M18+N18+O18+P18+Q18+R18+S18+T18+U18+V18</f>
        <v>286278977</v>
      </c>
      <c r="D18" s="15">
        <f>D17</f>
        <v>0.8179399342857143</v>
      </c>
      <c r="E18" s="7">
        <v>0</v>
      </c>
      <c r="F18" s="6">
        <f>F17</f>
        <v>63721023</v>
      </c>
      <c r="G18" s="223"/>
      <c r="H18" s="223"/>
      <c r="I18" s="223"/>
      <c r="J18" s="223"/>
      <c r="K18" s="143">
        <v>13286429</v>
      </c>
      <c r="L18" s="165">
        <v>13080997</v>
      </c>
      <c r="M18" s="149">
        <v>7076925</v>
      </c>
      <c r="N18" s="149">
        <v>1568922</v>
      </c>
      <c r="O18" s="149">
        <v>9819715</v>
      </c>
      <c r="P18" s="149">
        <v>61262939</v>
      </c>
      <c r="Q18" s="149">
        <v>12048683</v>
      </c>
      <c r="R18" s="149">
        <v>0</v>
      </c>
      <c r="S18" s="149">
        <v>13729458</v>
      </c>
      <c r="T18" s="149">
        <v>26579751</v>
      </c>
      <c r="U18" s="149">
        <v>20477085</v>
      </c>
      <c r="V18" s="149">
        <v>107348073</v>
      </c>
    </row>
    <row r="19" spans="1:22" ht="13.5" customHeight="1">
      <c r="A19" s="25"/>
      <c r="B19" s="26"/>
      <c r="C19" s="26"/>
      <c r="D19" s="13"/>
      <c r="E19" s="7"/>
      <c r="F19" s="6"/>
      <c r="G19" s="223"/>
      <c r="H19" s="223"/>
      <c r="I19" s="223"/>
      <c r="J19" s="223"/>
      <c r="K19" s="143"/>
      <c r="L19" s="165"/>
      <c r="M19" s="149"/>
      <c r="N19" s="149"/>
      <c r="O19" s="149"/>
      <c r="P19" s="149"/>
      <c r="Q19" s="149"/>
      <c r="R19" s="149"/>
      <c r="S19" s="149"/>
      <c r="T19" s="149"/>
      <c r="U19" s="149"/>
      <c r="V19" s="149"/>
    </row>
    <row r="20" spans="1:22" ht="13.5" customHeight="1">
      <c r="A20" s="23" t="s">
        <v>20</v>
      </c>
      <c r="B20" s="27">
        <f>B23+B26</f>
        <v>908400000</v>
      </c>
      <c r="C20" s="27">
        <f>C23+C26</f>
        <v>709451624</v>
      </c>
      <c r="D20" s="12">
        <f>SUM(C20/B20)</f>
        <v>0.7809903390576839</v>
      </c>
      <c r="E20" s="16">
        <f>E21</f>
        <v>0</v>
      </c>
      <c r="F20" s="5">
        <f>B20-C20-E20</f>
        <v>198948376</v>
      </c>
      <c r="G20" s="5"/>
      <c r="H20" s="5"/>
      <c r="I20" s="5"/>
      <c r="J20" s="5"/>
      <c r="K20" s="27">
        <f>K23+K26</f>
        <v>40173415</v>
      </c>
      <c r="L20" s="27">
        <f>L23+L26</f>
        <v>39164081</v>
      </c>
      <c r="M20" s="149">
        <f aca="true" t="shared" si="5" ref="M20:R20">M21</f>
        <v>41989436</v>
      </c>
      <c r="N20" s="149">
        <f t="shared" si="5"/>
        <v>40326315</v>
      </c>
      <c r="O20" s="149">
        <f t="shared" si="5"/>
        <v>53813060</v>
      </c>
      <c r="P20" s="149">
        <f t="shared" si="5"/>
        <v>60676755</v>
      </c>
      <c r="Q20" s="149">
        <f t="shared" si="5"/>
        <v>66593446</v>
      </c>
      <c r="R20" s="149">
        <f t="shared" si="5"/>
        <v>66381297</v>
      </c>
      <c r="S20" s="149">
        <f>S21</f>
        <v>75545780</v>
      </c>
      <c r="T20" s="149">
        <f>T21</f>
        <v>71107084</v>
      </c>
      <c r="U20" s="149">
        <f>U21</f>
        <v>76810869</v>
      </c>
      <c r="V20" s="149">
        <f>V21</f>
        <v>76870086</v>
      </c>
    </row>
    <row r="21" spans="1:22" ht="13.5" customHeight="1">
      <c r="A21" s="25" t="s">
        <v>19</v>
      </c>
      <c r="B21" s="26">
        <f>B24+B27</f>
        <v>908400000</v>
      </c>
      <c r="C21" s="26">
        <f>C24+C27</f>
        <v>709451624</v>
      </c>
      <c r="D21" s="15">
        <f>D20</f>
        <v>0.7809903390576839</v>
      </c>
      <c r="E21" s="26">
        <v>0</v>
      </c>
      <c r="F21" s="6">
        <f>F20</f>
        <v>198948376</v>
      </c>
      <c r="G21" s="223"/>
      <c r="H21" s="223"/>
      <c r="I21" s="223"/>
      <c r="J21" s="223"/>
      <c r="K21" s="143">
        <f>K24+K27</f>
        <v>40173415</v>
      </c>
      <c r="L21" s="143">
        <f>L24+L27</f>
        <v>39164081</v>
      </c>
      <c r="M21" s="143">
        <f aca="true" t="shared" si="6" ref="M21:V21">M24+M27</f>
        <v>41989436</v>
      </c>
      <c r="N21" s="143">
        <f t="shared" si="6"/>
        <v>40326315</v>
      </c>
      <c r="O21" s="143">
        <f t="shared" si="6"/>
        <v>53813060</v>
      </c>
      <c r="P21" s="143">
        <f t="shared" si="6"/>
        <v>60676755</v>
      </c>
      <c r="Q21" s="143">
        <f t="shared" si="6"/>
        <v>66593446</v>
      </c>
      <c r="R21" s="143">
        <f t="shared" si="6"/>
        <v>66381297</v>
      </c>
      <c r="S21" s="143">
        <f t="shared" si="6"/>
        <v>75545780</v>
      </c>
      <c r="T21" s="143">
        <f t="shared" si="6"/>
        <v>71107084</v>
      </c>
      <c r="U21" s="143">
        <f t="shared" si="6"/>
        <v>76810869</v>
      </c>
      <c r="V21" s="143">
        <f t="shared" si="6"/>
        <v>76870086</v>
      </c>
    </row>
    <row r="22" spans="1:22" ht="13.5" customHeight="1">
      <c r="A22" s="25"/>
      <c r="B22" s="26"/>
      <c r="C22" s="26"/>
      <c r="D22" s="13"/>
      <c r="E22" s="26"/>
      <c r="F22" s="6"/>
      <c r="G22" s="223"/>
      <c r="H22" s="223"/>
      <c r="I22" s="223"/>
      <c r="J22" s="223"/>
      <c r="K22" s="143"/>
      <c r="L22" s="165"/>
      <c r="M22" s="149"/>
      <c r="N22" s="149"/>
      <c r="O22" s="149"/>
      <c r="P22" s="149"/>
      <c r="Q22" s="149"/>
      <c r="R22" s="149"/>
      <c r="S22" s="149"/>
      <c r="T22" s="149"/>
      <c r="U22" s="149"/>
      <c r="V22" s="149"/>
    </row>
    <row r="23" spans="1:22" ht="13.5" customHeight="1">
      <c r="A23" s="28" t="s">
        <v>25</v>
      </c>
      <c r="B23" s="24">
        <f>B24</f>
        <v>629288291</v>
      </c>
      <c r="C23" s="24">
        <f>C24</f>
        <v>440012765</v>
      </c>
      <c r="D23" s="12">
        <f>SUM(C23/B23)</f>
        <v>0.6992228701741409</v>
      </c>
      <c r="E23" s="16">
        <f>E24</f>
        <v>0</v>
      </c>
      <c r="F23" s="5">
        <f>B23-C23-E23</f>
        <v>189275526</v>
      </c>
      <c r="G23" s="50"/>
      <c r="H23" s="50"/>
      <c r="I23" s="50"/>
      <c r="J23" s="50"/>
      <c r="K23" s="143">
        <f aca="true" t="shared" si="7" ref="K23:P23">K24</f>
        <v>26628513</v>
      </c>
      <c r="L23" s="165">
        <f t="shared" si="7"/>
        <v>26172873</v>
      </c>
      <c r="M23" s="149">
        <f t="shared" si="7"/>
        <v>28998228</v>
      </c>
      <c r="N23" s="149">
        <f t="shared" si="7"/>
        <v>30350764</v>
      </c>
      <c r="O23" s="149">
        <f t="shared" si="7"/>
        <v>41345299</v>
      </c>
      <c r="P23" s="149">
        <f t="shared" si="7"/>
        <v>39783575</v>
      </c>
      <c r="Q23" s="149">
        <f aca="true" t="shared" si="8" ref="Q23:V23">Q24</f>
        <v>39169957</v>
      </c>
      <c r="R23" s="149">
        <f t="shared" si="8"/>
        <v>40556204</v>
      </c>
      <c r="S23" s="149">
        <f t="shared" si="8"/>
        <v>42740524</v>
      </c>
      <c r="T23" s="149">
        <f t="shared" si="8"/>
        <v>39417165</v>
      </c>
      <c r="U23" s="149">
        <f t="shared" si="8"/>
        <v>42113213</v>
      </c>
      <c r="V23" s="149">
        <f t="shared" si="8"/>
        <v>42736450</v>
      </c>
    </row>
    <row r="24" spans="1:22" ht="13.5" customHeight="1">
      <c r="A24" s="25" t="s">
        <v>19</v>
      </c>
      <c r="B24" s="26">
        <v>629288291</v>
      </c>
      <c r="C24" s="26">
        <f>K24+L24+M24+N24+O24+P24+Q24+R24+S24+T24+U24+V24</f>
        <v>440012765</v>
      </c>
      <c r="D24" s="15">
        <f>D23</f>
        <v>0.6992228701741409</v>
      </c>
      <c r="E24" s="7">
        <v>0</v>
      </c>
      <c r="F24" s="6">
        <f>F23</f>
        <v>189275526</v>
      </c>
      <c r="G24" s="223"/>
      <c r="H24" s="223"/>
      <c r="I24" s="223"/>
      <c r="J24" s="223"/>
      <c r="K24" s="143">
        <v>26628513</v>
      </c>
      <c r="L24" s="165">
        <v>26172873</v>
      </c>
      <c r="M24" s="149">
        <v>28998228</v>
      </c>
      <c r="N24" s="149">
        <v>30350764</v>
      </c>
      <c r="O24" s="149">
        <v>41345299</v>
      </c>
      <c r="P24" s="149">
        <v>39783575</v>
      </c>
      <c r="Q24" s="149">
        <v>39169957</v>
      </c>
      <c r="R24" s="149">
        <v>40556204</v>
      </c>
      <c r="S24" s="149">
        <v>42740524</v>
      </c>
      <c r="T24" s="149">
        <v>39417165</v>
      </c>
      <c r="U24" s="149">
        <v>42113213</v>
      </c>
      <c r="V24" s="149">
        <v>42736450</v>
      </c>
    </row>
    <row r="25" spans="1:22" ht="13.5" customHeight="1">
      <c r="A25" s="25"/>
      <c r="B25" s="26"/>
      <c r="C25" s="26"/>
      <c r="D25" s="13"/>
      <c r="E25" s="7"/>
      <c r="F25" s="6"/>
      <c r="G25" s="223"/>
      <c r="H25" s="223"/>
      <c r="I25" s="223"/>
      <c r="J25" s="223"/>
      <c r="K25" s="143"/>
      <c r="L25" s="165"/>
      <c r="M25" s="149"/>
      <c r="N25" s="149"/>
      <c r="O25" s="149"/>
      <c r="P25" s="149"/>
      <c r="Q25" s="149"/>
      <c r="R25" s="149"/>
      <c r="S25" s="149"/>
      <c r="T25" s="149"/>
      <c r="U25" s="149"/>
      <c r="V25" s="149"/>
    </row>
    <row r="26" spans="1:22" ht="13.5" customHeight="1">
      <c r="A26" s="28" t="s">
        <v>26</v>
      </c>
      <c r="B26" s="24">
        <f>B27</f>
        <v>279111709</v>
      </c>
      <c r="C26" s="24">
        <f>C27</f>
        <v>269438859</v>
      </c>
      <c r="D26" s="12">
        <f>SUM(C26/B26)</f>
        <v>0.9653441626126835</v>
      </c>
      <c r="E26" s="16">
        <f>E27</f>
        <v>0</v>
      </c>
      <c r="F26" s="5">
        <f>B26-C26-E26</f>
        <v>9672850</v>
      </c>
      <c r="G26" s="50"/>
      <c r="H26" s="50"/>
      <c r="I26" s="50"/>
      <c r="J26" s="50"/>
      <c r="K26" s="143">
        <f aca="true" t="shared" si="9" ref="K26:P26">K27</f>
        <v>13544902</v>
      </c>
      <c r="L26" s="165">
        <f t="shared" si="9"/>
        <v>12991208</v>
      </c>
      <c r="M26" s="149">
        <f t="shared" si="9"/>
        <v>12991208</v>
      </c>
      <c r="N26" s="149">
        <f t="shared" si="9"/>
        <v>9975551</v>
      </c>
      <c r="O26" s="149">
        <f t="shared" si="9"/>
        <v>12467761</v>
      </c>
      <c r="P26" s="149">
        <f t="shared" si="9"/>
        <v>20893180</v>
      </c>
      <c r="Q26" s="149">
        <f aca="true" t="shared" si="10" ref="Q26:V26">Q27</f>
        <v>27423489</v>
      </c>
      <c r="R26" s="149">
        <f t="shared" si="10"/>
        <v>25825093</v>
      </c>
      <c r="S26" s="149">
        <f t="shared" si="10"/>
        <v>32805256</v>
      </c>
      <c r="T26" s="149">
        <f t="shared" si="10"/>
        <v>31689919</v>
      </c>
      <c r="U26" s="149">
        <f t="shared" si="10"/>
        <v>34697656</v>
      </c>
      <c r="V26" s="149">
        <f t="shared" si="10"/>
        <v>34133636</v>
      </c>
    </row>
    <row r="27" spans="1:22" ht="13.5" customHeight="1">
      <c r="A27" s="25" t="s">
        <v>19</v>
      </c>
      <c r="B27" s="26">
        <v>279111709</v>
      </c>
      <c r="C27" s="26">
        <f>K27+L27+M27+N27+O27+P27+Q27+R27+S27+T27+U27+V27</f>
        <v>269438859</v>
      </c>
      <c r="D27" s="15">
        <f>D26</f>
        <v>0.9653441626126835</v>
      </c>
      <c r="E27" s="7">
        <v>0</v>
      </c>
      <c r="F27" s="6">
        <f>F26</f>
        <v>9672850</v>
      </c>
      <c r="G27" s="223"/>
      <c r="H27" s="223"/>
      <c r="I27" s="223"/>
      <c r="J27" s="223"/>
      <c r="K27" s="143">
        <v>13544902</v>
      </c>
      <c r="L27" s="165">
        <v>12991208</v>
      </c>
      <c r="M27" s="149">
        <v>12991208</v>
      </c>
      <c r="N27" s="149">
        <v>9975551</v>
      </c>
      <c r="O27" s="149">
        <v>12467761</v>
      </c>
      <c r="P27" s="149">
        <v>20893180</v>
      </c>
      <c r="Q27" s="149">
        <v>27423489</v>
      </c>
      <c r="R27" s="149">
        <v>25825093</v>
      </c>
      <c r="S27" s="149">
        <v>32805256</v>
      </c>
      <c r="T27" s="149">
        <v>31689919</v>
      </c>
      <c r="U27" s="149">
        <v>34697656</v>
      </c>
      <c r="V27" s="149">
        <v>34133636</v>
      </c>
    </row>
    <row r="28" spans="1:22" ht="13.5" customHeight="1">
      <c r="A28" s="25"/>
      <c r="B28" s="26"/>
      <c r="C28" s="26"/>
      <c r="D28" s="13"/>
      <c r="E28" s="7"/>
      <c r="F28" s="6"/>
      <c r="G28" s="223"/>
      <c r="H28" s="223"/>
      <c r="I28" s="223"/>
      <c r="J28" s="223"/>
      <c r="K28" s="143"/>
      <c r="L28" s="165"/>
      <c r="M28" s="149"/>
      <c r="N28" s="149"/>
      <c r="O28" s="149"/>
      <c r="P28" s="149"/>
      <c r="Q28" s="149"/>
      <c r="R28" s="149"/>
      <c r="S28" s="149"/>
      <c r="T28" s="149"/>
      <c r="U28" s="149"/>
      <c r="V28" s="149"/>
    </row>
    <row r="29" spans="1:22" ht="13.5" customHeight="1">
      <c r="A29" s="23" t="s">
        <v>21</v>
      </c>
      <c r="B29" s="27">
        <f>SUM(B30)</f>
        <v>2341800000</v>
      </c>
      <c r="C29" s="27">
        <f>SUM(C30)</f>
        <v>1872717376</v>
      </c>
      <c r="D29" s="12">
        <f>SUM(C29/B29)</f>
        <v>0.7996914236911777</v>
      </c>
      <c r="E29" s="16">
        <f aca="true" t="shared" si="11" ref="E29:O29">E30</f>
        <v>0</v>
      </c>
      <c r="F29" s="5">
        <f t="shared" si="11"/>
        <v>469082624</v>
      </c>
      <c r="G29" s="50"/>
      <c r="H29" s="50"/>
      <c r="I29" s="50"/>
      <c r="J29" s="50"/>
      <c r="K29" s="89">
        <f t="shared" si="11"/>
        <v>61147993</v>
      </c>
      <c r="L29" s="89">
        <f t="shared" si="11"/>
        <v>43705057</v>
      </c>
      <c r="M29" s="149">
        <f t="shared" si="11"/>
        <v>30904902</v>
      </c>
      <c r="N29" s="149">
        <f t="shared" si="11"/>
        <v>25706616</v>
      </c>
      <c r="O29" s="149">
        <f t="shared" si="11"/>
        <v>100671480</v>
      </c>
      <c r="P29" s="149">
        <f>P30</f>
        <v>343237492</v>
      </c>
      <c r="Q29" s="149">
        <f>Q30</f>
        <v>54707613</v>
      </c>
      <c r="R29" s="149">
        <f>R30</f>
        <v>38371637</v>
      </c>
      <c r="S29" s="149"/>
      <c r="T29" s="149"/>
      <c r="U29" s="149"/>
      <c r="V29" s="149"/>
    </row>
    <row r="30" spans="1:22" ht="13.5" customHeight="1">
      <c r="A30" s="25" t="s">
        <v>19</v>
      </c>
      <c r="B30" s="26">
        <f>B33+B35+B38+B41+B44+B47+B50+B53+B56+B59+B62+2100000</f>
        <v>2341800000</v>
      </c>
      <c r="C30" s="26">
        <f>C33+C35+C38+C41+C44+C47+C50+C53+C56+C59+C62</f>
        <v>1872717376</v>
      </c>
      <c r="D30" s="104">
        <f>D29</f>
        <v>0.7996914236911777</v>
      </c>
      <c r="E30" s="26">
        <v>0</v>
      </c>
      <c r="F30" s="6">
        <f>B30-C30-E30</f>
        <v>469082624</v>
      </c>
      <c r="G30" s="6"/>
      <c r="H30" s="6"/>
      <c r="I30" s="6"/>
      <c r="J30" s="6"/>
      <c r="K30" s="26">
        <f aca="true" t="shared" si="12" ref="K30:V30">K33+K35+K38+K41+K44+K47+K50+K53+K56+K59+K62</f>
        <v>61147993</v>
      </c>
      <c r="L30" s="26">
        <f t="shared" si="12"/>
        <v>43705057</v>
      </c>
      <c r="M30" s="26">
        <f t="shared" si="12"/>
        <v>30904902</v>
      </c>
      <c r="N30" s="26">
        <f t="shared" si="12"/>
        <v>25706616</v>
      </c>
      <c r="O30" s="26">
        <f t="shared" si="12"/>
        <v>100671480</v>
      </c>
      <c r="P30" s="26">
        <f t="shared" si="12"/>
        <v>343237492</v>
      </c>
      <c r="Q30" s="26">
        <f t="shared" si="12"/>
        <v>54707613</v>
      </c>
      <c r="R30" s="26">
        <f t="shared" si="12"/>
        <v>38371637</v>
      </c>
      <c r="S30" s="26">
        <f t="shared" si="12"/>
        <v>88867136</v>
      </c>
      <c r="T30" s="26">
        <f t="shared" si="12"/>
        <v>51394320</v>
      </c>
      <c r="U30" s="26">
        <f t="shared" si="12"/>
        <v>40953784</v>
      </c>
      <c r="V30" s="26">
        <f t="shared" si="12"/>
        <v>993049346</v>
      </c>
    </row>
    <row r="31" spans="1:22" ht="13.5" customHeight="1">
      <c r="A31" s="25"/>
      <c r="B31" s="26"/>
      <c r="C31" s="26"/>
      <c r="D31" s="48"/>
      <c r="E31" s="26"/>
      <c r="F31" s="6"/>
      <c r="G31" s="223"/>
      <c r="H31" s="223"/>
      <c r="I31" s="223"/>
      <c r="J31" s="223"/>
      <c r="K31" s="143"/>
      <c r="L31" s="165"/>
      <c r="M31" s="149"/>
      <c r="N31" s="149"/>
      <c r="O31" s="149"/>
      <c r="P31" s="149"/>
      <c r="Q31" s="149"/>
      <c r="R31" s="149"/>
      <c r="S31" s="149"/>
      <c r="T31" s="149"/>
      <c r="U31" s="149"/>
      <c r="V31" s="149"/>
    </row>
    <row r="32" spans="1:22" ht="13.5" customHeight="1">
      <c r="A32" s="28" t="s">
        <v>27</v>
      </c>
      <c r="B32" s="24">
        <f>B33</f>
        <v>125000000</v>
      </c>
      <c r="C32" s="24">
        <f>C33</f>
        <v>124810851</v>
      </c>
      <c r="D32" s="12">
        <f>SUM(C32/B32)</f>
        <v>0.998486808</v>
      </c>
      <c r="E32" s="16">
        <f aca="true" t="shared" si="13" ref="E32:N32">E33</f>
        <v>0</v>
      </c>
      <c r="F32" s="5">
        <f t="shared" si="13"/>
        <v>189149</v>
      </c>
      <c r="G32" s="50"/>
      <c r="H32" s="50"/>
      <c r="I32" s="50"/>
      <c r="J32" s="50"/>
      <c r="K32" s="143">
        <f t="shared" si="13"/>
        <v>10081326</v>
      </c>
      <c r="L32" s="165">
        <f t="shared" si="13"/>
        <v>10081326</v>
      </c>
      <c r="M32" s="149">
        <f t="shared" si="13"/>
        <v>10081326</v>
      </c>
      <c r="N32" s="149">
        <f t="shared" si="13"/>
        <v>10400904</v>
      </c>
      <c r="O32" s="149">
        <f aca="true" t="shared" si="14" ref="O32:T32">O33</f>
        <v>11359641</v>
      </c>
      <c r="P32" s="149">
        <f t="shared" si="14"/>
        <v>10400904</v>
      </c>
      <c r="Q32" s="149">
        <f t="shared" si="14"/>
        <v>10400904</v>
      </c>
      <c r="R32" s="149">
        <f t="shared" si="14"/>
        <v>10400904</v>
      </c>
      <c r="S32" s="149">
        <f t="shared" si="14"/>
        <v>10400904</v>
      </c>
      <c r="T32" s="149">
        <f t="shared" si="14"/>
        <v>10400904</v>
      </c>
      <c r="U32" s="149">
        <f>U33</f>
        <v>10400904</v>
      </c>
      <c r="V32" s="149">
        <f>V31</f>
        <v>0</v>
      </c>
    </row>
    <row r="33" spans="1:22" ht="13.5" customHeight="1">
      <c r="A33" s="25" t="s">
        <v>19</v>
      </c>
      <c r="B33" s="26">
        <v>125000000</v>
      </c>
      <c r="C33" s="26">
        <f>K33+L33+M33+N33+O33+P33+Q33+R33+S33+T33+U33+V33</f>
        <v>124810851</v>
      </c>
      <c r="D33" s="15">
        <f>D32</f>
        <v>0.998486808</v>
      </c>
      <c r="E33" s="7">
        <v>0</v>
      </c>
      <c r="F33" s="6">
        <f>B33-C33-E33</f>
        <v>189149</v>
      </c>
      <c r="G33" s="223"/>
      <c r="H33" s="223"/>
      <c r="I33" s="223"/>
      <c r="J33" s="223"/>
      <c r="K33" s="143">
        <v>10081326</v>
      </c>
      <c r="L33" s="165">
        <v>10081326</v>
      </c>
      <c r="M33" s="149">
        <v>10081326</v>
      </c>
      <c r="N33" s="149">
        <v>10400904</v>
      </c>
      <c r="O33" s="149">
        <v>11359641</v>
      </c>
      <c r="P33" s="149">
        <v>10400904</v>
      </c>
      <c r="Q33" s="149">
        <v>10400904</v>
      </c>
      <c r="R33" s="149">
        <v>10400904</v>
      </c>
      <c r="S33" s="149">
        <v>10400904</v>
      </c>
      <c r="T33" s="149">
        <v>10400904</v>
      </c>
      <c r="U33" s="149">
        <v>10400904</v>
      </c>
      <c r="V33" s="149">
        <v>10400904</v>
      </c>
    </row>
    <row r="34" spans="1:22" ht="13.5" customHeight="1">
      <c r="A34" s="25"/>
      <c r="B34" s="26"/>
      <c r="C34" s="26"/>
      <c r="D34" s="48"/>
      <c r="E34" s="7"/>
      <c r="F34" s="6"/>
      <c r="G34" s="223"/>
      <c r="H34" s="223"/>
      <c r="I34" s="223"/>
      <c r="J34" s="223"/>
      <c r="K34" s="143"/>
      <c r="L34" s="165"/>
      <c r="M34" s="149"/>
      <c r="N34" s="149"/>
      <c r="O34" s="149"/>
      <c r="P34" s="149"/>
      <c r="Q34" s="149"/>
      <c r="R34" s="149"/>
      <c r="S34" s="149"/>
      <c r="T34" s="149"/>
      <c r="U34" s="149"/>
      <c r="V34" s="149"/>
    </row>
    <row r="35" spans="1:22" ht="13.5" customHeight="1">
      <c r="A35" s="28" t="s">
        <v>28</v>
      </c>
      <c r="B35" s="24">
        <f>B36</f>
        <v>51800000</v>
      </c>
      <c r="C35" s="24">
        <f>C36</f>
        <v>42335086</v>
      </c>
      <c r="D35" s="12">
        <f>SUM(C35/B35)</f>
        <v>0.8172796525096525</v>
      </c>
      <c r="E35" s="16">
        <f>E36</f>
        <v>0</v>
      </c>
      <c r="F35" s="5">
        <f>B35-C35-E35</f>
        <v>9464914</v>
      </c>
      <c r="G35" s="50"/>
      <c r="H35" s="50"/>
      <c r="I35" s="50"/>
      <c r="J35" s="50"/>
      <c r="K35" s="143">
        <f aca="true" t="shared" si="15" ref="K35:P35">K36</f>
        <v>1883770</v>
      </c>
      <c r="L35" s="165">
        <f t="shared" si="15"/>
        <v>3373395</v>
      </c>
      <c r="M35" s="149">
        <f t="shared" si="15"/>
        <v>3496376</v>
      </c>
      <c r="N35" s="149">
        <f t="shared" si="15"/>
        <v>3902307</v>
      </c>
      <c r="O35" s="149">
        <f t="shared" si="15"/>
        <v>3954608</v>
      </c>
      <c r="P35" s="149">
        <f t="shared" si="15"/>
        <v>3736161</v>
      </c>
      <c r="Q35" s="149">
        <f aca="true" t="shared" si="16" ref="Q35:V35">Q36</f>
        <v>3401677</v>
      </c>
      <c r="R35" s="149">
        <f t="shared" si="16"/>
        <v>3445398</v>
      </c>
      <c r="S35" s="149">
        <f t="shared" si="16"/>
        <v>3535033</v>
      </c>
      <c r="T35" s="149">
        <f t="shared" si="16"/>
        <v>3670574</v>
      </c>
      <c r="U35" s="149">
        <f t="shared" si="16"/>
        <v>3650899</v>
      </c>
      <c r="V35" s="149">
        <f t="shared" si="16"/>
        <v>4284888</v>
      </c>
    </row>
    <row r="36" spans="1:22" ht="13.5" customHeight="1">
      <c r="A36" s="25" t="s">
        <v>29</v>
      </c>
      <c r="B36" s="26">
        <v>51800000</v>
      </c>
      <c r="C36" s="26">
        <f>K36+L36+M36+N36+O36+P36+Q36+R36+S36+T36+U36+V36</f>
        <v>42335086</v>
      </c>
      <c r="D36" s="15">
        <f>D35</f>
        <v>0.8172796525096525</v>
      </c>
      <c r="E36" s="7">
        <v>0</v>
      </c>
      <c r="F36" s="6">
        <f>F35</f>
        <v>9464914</v>
      </c>
      <c r="G36" s="223"/>
      <c r="H36" s="223"/>
      <c r="I36" s="223"/>
      <c r="J36" s="223"/>
      <c r="K36" s="143">
        <v>1883770</v>
      </c>
      <c r="L36" s="165">
        <v>3373395</v>
      </c>
      <c r="M36" s="149">
        <v>3496376</v>
      </c>
      <c r="N36" s="149">
        <v>3902307</v>
      </c>
      <c r="O36" s="149">
        <v>3954608</v>
      </c>
      <c r="P36" s="149">
        <v>3736161</v>
      </c>
      <c r="Q36" s="149">
        <v>3401677</v>
      </c>
      <c r="R36" s="149">
        <v>3445398</v>
      </c>
      <c r="S36" s="149">
        <v>3535033</v>
      </c>
      <c r="T36" s="149">
        <v>3670574</v>
      </c>
      <c r="U36" s="149">
        <v>3650899</v>
      </c>
      <c r="V36" s="149">
        <v>4284888</v>
      </c>
    </row>
    <row r="37" spans="1:22" ht="13.5" customHeight="1">
      <c r="A37" s="152"/>
      <c r="B37" s="26"/>
      <c r="C37" s="26"/>
      <c r="D37" s="48"/>
      <c r="E37" s="6"/>
      <c r="F37" s="226"/>
      <c r="G37" s="249"/>
      <c r="H37" s="249"/>
      <c r="I37" s="249"/>
      <c r="J37" s="249"/>
      <c r="K37" s="153"/>
      <c r="L37" s="165"/>
      <c r="M37" s="149"/>
      <c r="N37" s="149"/>
      <c r="O37" s="149"/>
      <c r="P37" s="149"/>
      <c r="Q37" s="149"/>
      <c r="R37" s="149"/>
      <c r="S37" s="149"/>
      <c r="T37" s="149"/>
      <c r="U37" s="149"/>
      <c r="V37" s="149"/>
    </row>
    <row r="38" spans="1:22" ht="13.5" customHeight="1">
      <c r="A38" s="28" t="s">
        <v>30</v>
      </c>
      <c r="B38" s="24">
        <f>B39</f>
        <v>31000000</v>
      </c>
      <c r="C38" s="24">
        <f>C39</f>
        <v>26160800</v>
      </c>
      <c r="D38" s="12">
        <f>SUM(C38/B38)</f>
        <v>0.8438967741935484</v>
      </c>
      <c r="E38" s="57">
        <f>E39</f>
        <v>0</v>
      </c>
      <c r="F38" s="5">
        <f>B38-C38-E38</f>
        <v>4839200</v>
      </c>
      <c r="G38" s="50"/>
      <c r="H38" s="50"/>
      <c r="I38" s="50"/>
      <c r="J38" s="50"/>
      <c r="K38" s="143">
        <f>K39</f>
        <v>1223240</v>
      </c>
      <c r="L38" s="165">
        <f>L39</f>
        <v>2357440</v>
      </c>
      <c r="M38" s="149">
        <f>M39</f>
        <v>2560960</v>
      </c>
      <c r="N38" s="149">
        <v>2257800</v>
      </c>
      <c r="O38" s="149">
        <f aca="true" t="shared" si="17" ref="O38:T38">O39</f>
        <v>2279000</v>
      </c>
      <c r="P38" s="149">
        <f t="shared" si="17"/>
        <v>2291720</v>
      </c>
      <c r="Q38" s="149">
        <f t="shared" si="17"/>
        <v>2228120</v>
      </c>
      <c r="R38" s="149">
        <f t="shared" si="17"/>
        <v>2122120</v>
      </c>
      <c r="S38" s="149">
        <f t="shared" si="17"/>
        <v>2164520</v>
      </c>
      <c r="T38" s="149">
        <f t="shared" si="17"/>
        <v>2238720</v>
      </c>
      <c r="U38" s="149">
        <f>U39</f>
        <v>2268400</v>
      </c>
      <c r="V38" s="149">
        <f>V39</f>
        <v>2168760</v>
      </c>
    </row>
    <row r="39" spans="1:22" ht="13.5" customHeight="1">
      <c r="A39" s="25" t="s">
        <v>19</v>
      </c>
      <c r="B39" s="26">
        <v>31000000</v>
      </c>
      <c r="C39" s="26">
        <f>K39+L39+M39+N39+O39+P39+Q39+R39+S39+T39+U39+V39</f>
        <v>26160800</v>
      </c>
      <c r="D39" s="230">
        <f>D38</f>
        <v>0.8438967741935484</v>
      </c>
      <c r="E39" s="171">
        <v>0</v>
      </c>
      <c r="F39" s="6">
        <f>F38</f>
        <v>4839200</v>
      </c>
      <c r="G39" s="250"/>
      <c r="H39" s="250"/>
      <c r="I39" s="250"/>
      <c r="J39" s="250"/>
      <c r="K39" s="153">
        <v>1223240</v>
      </c>
      <c r="L39" s="165">
        <v>2357440</v>
      </c>
      <c r="M39" s="149">
        <v>2560960</v>
      </c>
      <c r="N39" s="149">
        <v>2257800</v>
      </c>
      <c r="O39" s="149">
        <v>2279000</v>
      </c>
      <c r="P39" s="149">
        <v>2291720</v>
      </c>
      <c r="Q39" s="149">
        <v>2228120</v>
      </c>
      <c r="R39" s="149">
        <v>2122120</v>
      </c>
      <c r="S39" s="149">
        <v>2164520</v>
      </c>
      <c r="T39" s="149">
        <v>2238720</v>
      </c>
      <c r="U39" s="149">
        <v>2268400</v>
      </c>
      <c r="V39" s="149">
        <v>2168760</v>
      </c>
    </row>
    <row r="40" spans="1:22" ht="13.5" customHeight="1">
      <c r="A40" s="25"/>
      <c r="B40" s="132"/>
      <c r="C40" s="132"/>
      <c r="D40" s="87"/>
      <c r="E40" s="106"/>
      <c r="F40" s="6"/>
      <c r="G40" s="250"/>
      <c r="H40" s="250"/>
      <c r="I40" s="250"/>
      <c r="J40" s="250"/>
      <c r="K40" s="153"/>
      <c r="L40" s="165"/>
      <c r="M40" s="149"/>
      <c r="N40" s="149"/>
      <c r="O40" s="149"/>
      <c r="P40" s="149"/>
      <c r="Q40" s="149"/>
      <c r="R40" s="149"/>
      <c r="S40" s="149"/>
      <c r="T40" s="149"/>
      <c r="U40" s="149"/>
      <c r="V40" s="149"/>
    </row>
    <row r="41" spans="1:22" ht="14.25" customHeight="1">
      <c r="A41" s="55" t="s">
        <v>31</v>
      </c>
      <c r="B41" s="56">
        <f>B42</f>
        <v>307300000</v>
      </c>
      <c r="C41" s="56">
        <f>C42</f>
        <v>240754051</v>
      </c>
      <c r="D41" s="107">
        <f>SUM(C41/B41)</f>
        <v>0.7834495639440286</v>
      </c>
      <c r="E41" s="102">
        <f>E42</f>
        <v>0</v>
      </c>
      <c r="F41" s="198">
        <f>F42</f>
        <v>66545949</v>
      </c>
      <c r="G41" s="251"/>
      <c r="H41" s="251"/>
      <c r="I41" s="251"/>
      <c r="J41" s="251"/>
      <c r="K41" s="154">
        <f>K42</f>
        <v>0</v>
      </c>
      <c r="L41" s="166">
        <f>L431</f>
        <v>0</v>
      </c>
      <c r="M41" s="149">
        <f aca="true" t="shared" si="18" ref="M41:R41">M42</f>
        <v>0</v>
      </c>
      <c r="N41" s="149">
        <f t="shared" si="18"/>
        <v>0</v>
      </c>
      <c r="O41" s="149">
        <f t="shared" si="18"/>
        <v>13583617</v>
      </c>
      <c r="P41" s="149">
        <f t="shared" si="18"/>
        <v>215997234</v>
      </c>
      <c r="Q41" s="149">
        <f t="shared" si="18"/>
        <v>4701784</v>
      </c>
      <c r="R41" s="149">
        <f t="shared" si="18"/>
        <v>2640340</v>
      </c>
      <c r="S41" s="149">
        <f>S42</f>
        <v>2838073</v>
      </c>
      <c r="T41" s="149">
        <f>T42</f>
        <v>0</v>
      </c>
      <c r="U41" s="149">
        <f>U42</f>
        <v>53743</v>
      </c>
      <c r="V41" s="149">
        <f>V42</f>
        <v>939260</v>
      </c>
    </row>
    <row r="42" spans="1:22" ht="14.25" customHeight="1">
      <c r="A42" s="25" t="s">
        <v>19</v>
      </c>
      <c r="B42" s="26">
        <v>307300000</v>
      </c>
      <c r="C42" s="26">
        <f>K42+L42+M42+N42+O42+P42+Q42+R42+S42+T42+U42+V42</f>
        <v>240754051</v>
      </c>
      <c r="D42" s="105">
        <f>D41</f>
        <v>0.7834495639440286</v>
      </c>
      <c r="E42" s="47">
        <v>0</v>
      </c>
      <c r="F42" s="6">
        <f>B42-C42-E42</f>
        <v>66545949</v>
      </c>
      <c r="G42" s="250"/>
      <c r="H42" s="250"/>
      <c r="I42" s="250"/>
      <c r="J42" s="250"/>
      <c r="K42" s="155">
        <v>0</v>
      </c>
      <c r="L42" s="167">
        <v>0</v>
      </c>
      <c r="M42" s="149">
        <v>0</v>
      </c>
      <c r="N42" s="149">
        <v>0</v>
      </c>
      <c r="O42" s="149">
        <v>13583617</v>
      </c>
      <c r="P42" s="149">
        <v>215997234</v>
      </c>
      <c r="Q42" s="149">
        <v>4701784</v>
      </c>
      <c r="R42" s="149">
        <v>2640340</v>
      </c>
      <c r="S42" s="149">
        <v>2838073</v>
      </c>
      <c r="T42" s="149">
        <v>0</v>
      </c>
      <c r="U42" s="149">
        <v>53743</v>
      </c>
      <c r="V42" s="149">
        <v>939260</v>
      </c>
    </row>
    <row r="43" spans="1:22" ht="14.25" customHeight="1">
      <c r="A43" s="25"/>
      <c r="B43" s="26"/>
      <c r="C43" s="26"/>
      <c r="D43" s="48"/>
      <c r="E43" s="171"/>
      <c r="F43" s="6"/>
      <c r="G43" s="250"/>
      <c r="H43" s="250"/>
      <c r="I43" s="250"/>
      <c r="J43" s="250"/>
      <c r="K43" s="156"/>
      <c r="L43" s="168"/>
      <c r="M43" s="149"/>
      <c r="N43" s="149"/>
      <c r="O43" s="149"/>
      <c r="P43" s="149"/>
      <c r="Q43" s="149"/>
      <c r="R43" s="149"/>
      <c r="S43" s="149"/>
      <c r="T43" s="149"/>
      <c r="U43" s="149"/>
      <c r="V43" s="149"/>
    </row>
    <row r="44" spans="1:22" ht="14.25" customHeight="1">
      <c r="A44" s="28" t="s">
        <v>32</v>
      </c>
      <c r="B44" s="24">
        <f>B45</f>
        <v>376000000</v>
      </c>
      <c r="C44" s="24">
        <f>C45</f>
        <v>269616686</v>
      </c>
      <c r="D44" s="12">
        <f>SUM(C44/B44)</f>
        <v>0.7170656542553191</v>
      </c>
      <c r="E44" s="172">
        <f>E45</f>
        <v>0</v>
      </c>
      <c r="F44" s="5">
        <f>B44-C44-E44</f>
        <v>106383314</v>
      </c>
      <c r="G44" s="251"/>
      <c r="H44" s="251"/>
      <c r="I44" s="251"/>
      <c r="J44" s="251"/>
      <c r="K44" s="153">
        <f aca="true" t="shared" si="19" ref="K44:P44">K45</f>
        <v>9599217</v>
      </c>
      <c r="L44" s="165">
        <f t="shared" si="19"/>
        <v>8956894</v>
      </c>
      <c r="M44" s="149">
        <f t="shared" si="19"/>
        <v>4661525</v>
      </c>
      <c r="N44" s="149">
        <f t="shared" si="19"/>
        <v>1753894</v>
      </c>
      <c r="O44" s="149">
        <f t="shared" si="19"/>
        <v>49284318</v>
      </c>
      <c r="P44" s="149">
        <f t="shared" si="19"/>
        <v>38349155</v>
      </c>
      <c r="Q44" s="149">
        <f aca="true" t="shared" si="20" ref="Q44:V44">Q45</f>
        <v>15036829</v>
      </c>
      <c r="R44" s="149">
        <f t="shared" si="20"/>
        <v>3609250</v>
      </c>
      <c r="S44" s="149">
        <f t="shared" si="20"/>
        <v>28802674</v>
      </c>
      <c r="T44" s="149">
        <f t="shared" si="20"/>
        <v>18316063</v>
      </c>
      <c r="U44" s="149">
        <f t="shared" si="20"/>
        <v>13991505</v>
      </c>
      <c r="V44" s="149">
        <f t="shared" si="20"/>
        <v>77255362</v>
      </c>
    </row>
    <row r="45" spans="1:22" ht="14.25" customHeight="1">
      <c r="A45" s="25" t="s">
        <v>19</v>
      </c>
      <c r="B45" s="26">
        <v>376000000</v>
      </c>
      <c r="C45" s="26">
        <f>K45+L45+M45+N45+O45+P45+Q45+R45+S45+T45+U45+V45</f>
        <v>269616686</v>
      </c>
      <c r="D45" s="13">
        <f>D44</f>
        <v>0.7170656542553191</v>
      </c>
      <c r="E45" s="173">
        <v>0</v>
      </c>
      <c r="F45" s="6">
        <f>B45-C45-E45</f>
        <v>106383314</v>
      </c>
      <c r="G45" s="250"/>
      <c r="H45" s="250"/>
      <c r="I45" s="250"/>
      <c r="J45" s="250"/>
      <c r="K45" s="153">
        <v>9599217</v>
      </c>
      <c r="L45" s="165">
        <v>8956894</v>
      </c>
      <c r="M45" s="149">
        <v>4661525</v>
      </c>
      <c r="N45" s="149">
        <v>1753894</v>
      </c>
      <c r="O45" s="149">
        <v>49284318</v>
      </c>
      <c r="P45" s="149">
        <v>38349155</v>
      </c>
      <c r="Q45" s="149">
        <v>15036829</v>
      </c>
      <c r="R45" s="149">
        <v>3609250</v>
      </c>
      <c r="S45" s="149">
        <v>28802674</v>
      </c>
      <c r="T45" s="149">
        <v>18316063</v>
      </c>
      <c r="U45" s="149">
        <v>13991505</v>
      </c>
      <c r="V45" s="149">
        <f>79563750-2308388</f>
        <v>77255362</v>
      </c>
    </row>
    <row r="46" spans="1:22" ht="14.25" customHeight="1">
      <c r="A46" s="25"/>
      <c r="B46" s="26"/>
      <c r="C46" s="26"/>
      <c r="D46" s="48"/>
      <c r="E46" s="171"/>
      <c r="F46" s="6"/>
      <c r="G46" s="250"/>
      <c r="H46" s="250"/>
      <c r="I46" s="250"/>
      <c r="J46" s="250"/>
      <c r="K46" s="156"/>
      <c r="L46" s="168"/>
      <c r="M46" s="149"/>
      <c r="N46" s="149"/>
      <c r="O46" s="149"/>
      <c r="P46" s="149"/>
      <c r="Q46" s="149"/>
      <c r="R46" s="149"/>
      <c r="S46" s="149"/>
      <c r="T46" s="149"/>
      <c r="U46" s="149"/>
      <c r="V46" s="149"/>
    </row>
    <row r="47" spans="1:22" ht="14.25" customHeight="1">
      <c r="A47" s="28" t="s">
        <v>33</v>
      </c>
      <c r="B47" s="24">
        <f>B48</f>
        <v>780000000</v>
      </c>
      <c r="C47" s="24">
        <f>C48</f>
        <v>573795925</v>
      </c>
      <c r="D47" s="12">
        <f>SUM(C47/B47)</f>
        <v>0.7356358012820513</v>
      </c>
      <c r="E47" s="172">
        <f>E48</f>
        <v>0</v>
      </c>
      <c r="F47" s="5">
        <f>B47-C47-E47</f>
        <v>206204075</v>
      </c>
      <c r="G47" s="251"/>
      <c r="H47" s="251"/>
      <c r="I47" s="251"/>
      <c r="J47" s="251"/>
      <c r="K47" s="153">
        <f aca="true" t="shared" si="21" ref="K47:P47">K48</f>
        <v>81359</v>
      </c>
      <c r="L47" s="165">
        <f t="shared" si="21"/>
        <v>0</v>
      </c>
      <c r="M47" s="149">
        <f t="shared" si="21"/>
        <v>0</v>
      </c>
      <c r="N47" s="149">
        <f t="shared" si="21"/>
        <v>0</v>
      </c>
      <c r="O47" s="149">
        <f t="shared" si="21"/>
        <v>4777330</v>
      </c>
      <c r="P47" s="149">
        <f t="shared" si="21"/>
        <v>0</v>
      </c>
      <c r="Q47" s="149">
        <f aca="true" t="shared" si="22" ref="Q47:V47">Q48</f>
        <v>3256566</v>
      </c>
      <c r="R47" s="149">
        <f t="shared" si="22"/>
        <v>2116178</v>
      </c>
      <c r="S47" s="149">
        <f t="shared" si="22"/>
        <v>18308595</v>
      </c>
      <c r="T47" s="149">
        <f t="shared" si="22"/>
        <v>0</v>
      </c>
      <c r="U47" s="149">
        <f t="shared" si="22"/>
        <v>816378</v>
      </c>
      <c r="V47" s="149">
        <f t="shared" si="22"/>
        <v>544439519</v>
      </c>
    </row>
    <row r="48" spans="1:22" ht="14.25" customHeight="1">
      <c r="A48" s="25" t="s">
        <v>19</v>
      </c>
      <c r="B48" s="26">
        <v>780000000</v>
      </c>
      <c r="C48" s="26">
        <f>K48+L48+M48+N48+O48+P48+Q48+R48+S48+T48+U48+V48</f>
        <v>573795925</v>
      </c>
      <c r="D48" s="13">
        <f>D47</f>
        <v>0.7356358012820513</v>
      </c>
      <c r="E48" s="173">
        <v>0</v>
      </c>
      <c r="F48" s="6">
        <f>F47</f>
        <v>206204075</v>
      </c>
      <c r="G48" s="250"/>
      <c r="H48" s="250"/>
      <c r="I48" s="250"/>
      <c r="J48" s="250"/>
      <c r="K48" s="153">
        <v>81359</v>
      </c>
      <c r="L48" s="165">
        <v>0</v>
      </c>
      <c r="M48" s="149">
        <v>0</v>
      </c>
      <c r="N48" s="149">
        <v>0</v>
      </c>
      <c r="O48" s="149">
        <v>4777330</v>
      </c>
      <c r="P48" s="149">
        <v>0</v>
      </c>
      <c r="Q48" s="149">
        <v>3256566</v>
      </c>
      <c r="R48" s="149">
        <v>2116178</v>
      </c>
      <c r="S48" s="149">
        <v>18308595</v>
      </c>
      <c r="T48" s="149">
        <v>0</v>
      </c>
      <c r="U48" s="149">
        <v>816378</v>
      </c>
      <c r="V48" s="149">
        <v>544439519</v>
      </c>
    </row>
    <row r="49" spans="1:22" ht="14.25" customHeight="1">
      <c r="A49" s="28"/>
      <c r="B49" s="26"/>
      <c r="C49" s="26"/>
      <c r="D49" s="48"/>
      <c r="E49" s="171"/>
      <c r="F49" s="6"/>
      <c r="G49" s="250"/>
      <c r="H49" s="250"/>
      <c r="I49" s="250"/>
      <c r="J49" s="250"/>
      <c r="K49" s="153"/>
      <c r="L49" s="169"/>
      <c r="M49" s="149"/>
      <c r="N49" s="149"/>
      <c r="O49" s="149"/>
      <c r="P49" s="149"/>
      <c r="Q49" s="149"/>
      <c r="R49" s="149"/>
      <c r="S49" s="149"/>
      <c r="T49" s="149"/>
      <c r="U49" s="149"/>
      <c r="V49" s="149"/>
    </row>
    <row r="50" spans="1:22" ht="14.25" customHeight="1">
      <c r="A50" s="28" t="s">
        <v>34</v>
      </c>
      <c r="B50" s="24">
        <f>B51</f>
        <v>285000000</v>
      </c>
      <c r="C50" s="24">
        <f>C51</f>
        <v>243552132</v>
      </c>
      <c r="D50" s="12">
        <f>SUM(C50/B50)</f>
        <v>0.8545688842105263</v>
      </c>
      <c r="E50" s="174">
        <f>E51</f>
        <v>0</v>
      </c>
      <c r="F50" s="5">
        <f>B50-C50-E50</f>
        <v>41447868</v>
      </c>
      <c r="G50" s="251"/>
      <c r="H50" s="251"/>
      <c r="I50" s="251"/>
      <c r="J50" s="251"/>
      <c r="K50" s="154">
        <f aca="true" t="shared" si="23" ref="K50:P50">K51</f>
        <v>0</v>
      </c>
      <c r="L50" s="166">
        <f t="shared" si="23"/>
        <v>0</v>
      </c>
      <c r="M50" s="149">
        <f t="shared" si="23"/>
        <v>0</v>
      </c>
      <c r="N50" s="149">
        <f t="shared" si="23"/>
        <v>0</v>
      </c>
      <c r="O50" s="149">
        <f t="shared" si="23"/>
        <v>0</v>
      </c>
      <c r="P50" s="149">
        <f t="shared" si="23"/>
        <v>0</v>
      </c>
      <c r="Q50" s="149">
        <f aca="true" t="shared" si="24" ref="Q50:V50">Q51</f>
        <v>0</v>
      </c>
      <c r="R50" s="149">
        <f t="shared" si="24"/>
        <v>0</v>
      </c>
      <c r="S50" s="149">
        <f t="shared" si="24"/>
        <v>0</v>
      </c>
      <c r="T50" s="149">
        <f t="shared" si="24"/>
        <v>0</v>
      </c>
      <c r="U50" s="149">
        <f t="shared" si="24"/>
        <v>0</v>
      </c>
      <c r="V50" s="149">
        <f t="shared" si="24"/>
        <v>243552132</v>
      </c>
    </row>
    <row r="51" spans="1:22" ht="13.5">
      <c r="A51" s="25" t="s">
        <v>19</v>
      </c>
      <c r="B51" s="26">
        <v>285000000</v>
      </c>
      <c r="C51" s="26">
        <f>K51+L51+M51+N51+O51+P51+Q51+R51+S51+T51+U51+V51</f>
        <v>243552132</v>
      </c>
      <c r="D51" s="13">
        <f>SUM(C51/B51)</f>
        <v>0.8545688842105263</v>
      </c>
      <c r="E51" s="171">
        <v>0</v>
      </c>
      <c r="F51" s="6">
        <f>F50</f>
        <v>41447868</v>
      </c>
      <c r="G51" s="250"/>
      <c r="H51" s="250"/>
      <c r="I51" s="250"/>
      <c r="J51" s="250"/>
      <c r="K51" s="155">
        <v>0</v>
      </c>
      <c r="L51" s="167">
        <v>0</v>
      </c>
      <c r="M51" s="149">
        <v>0</v>
      </c>
      <c r="N51" s="149">
        <v>0</v>
      </c>
      <c r="O51" s="149">
        <v>0</v>
      </c>
      <c r="P51" s="149">
        <v>0</v>
      </c>
      <c r="Q51" s="149">
        <v>0</v>
      </c>
      <c r="R51" s="149">
        <v>0</v>
      </c>
      <c r="S51" s="149">
        <v>0</v>
      </c>
      <c r="T51" s="149">
        <v>0</v>
      </c>
      <c r="U51" s="149">
        <v>0</v>
      </c>
      <c r="V51" s="149">
        <v>243552132</v>
      </c>
    </row>
    <row r="52" spans="1:22" ht="12.75">
      <c r="A52" s="28"/>
      <c r="B52" s="26"/>
      <c r="C52" s="26"/>
      <c r="D52" s="59"/>
      <c r="E52" s="171"/>
      <c r="F52" s="6"/>
      <c r="G52" s="250"/>
      <c r="H52" s="250"/>
      <c r="I52" s="250"/>
      <c r="J52" s="250"/>
      <c r="K52" s="156"/>
      <c r="L52" s="168"/>
      <c r="M52" s="149"/>
      <c r="N52" s="149"/>
      <c r="O52" s="149"/>
      <c r="P52" s="149"/>
      <c r="Q52" s="149"/>
      <c r="R52" s="149"/>
      <c r="S52" s="149"/>
      <c r="T52" s="149"/>
      <c r="U52" s="149"/>
      <c r="V52" s="149"/>
    </row>
    <row r="53" spans="1:22" ht="12.75">
      <c r="A53" s="28" t="s">
        <v>35</v>
      </c>
      <c r="B53" s="24">
        <f>B54</f>
        <v>10500000</v>
      </c>
      <c r="C53" s="24">
        <f>C54</f>
        <v>8024781</v>
      </c>
      <c r="D53" s="12">
        <f>SUM(C53/B53)</f>
        <v>0.7642648571428572</v>
      </c>
      <c r="E53" s="57">
        <f aca="true" t="shared" si="25" ref="E53:N53">E54</f>
        <v>0</v>
      </c>
      <c r="F53" s="5">
        <f t="shared" si="25"/>
        <v>2475219</v>
      </c>
      <c r="G53" s="251"/>
      <c r="H53" s="251"/>
      <c r="I53" s="251"/>
      <c r="J53" s="251"/>
      <c r="K53" s="153">
        <f t="shared" si="25"/>
        <v>385898</v>
      </c>
      <c r="L53" s="169">
        <f t="shared" si="25"/>
        <v>510747</v>
      </c>
      <c r="M53" s="149">
        <f t="shared" si="25"/>
        <v>680997</v>
      </c>
      <c r="N53" s="149">
        <f t="shared" si="25"/>
        <v>702584</v>
      </c>
      <c r="O53" s="149">
        <f aca="true" t="shared" si="26" ref="O53:T53">O54</f>
        <v>749897</v>
      </c>
      <c r="P53" s="149">
        <f t="shared" si="26"/>
        <v>697188</v>
      </c>
      <c r="Q53" s="149">
        <f t="shared" si="26"/>
        <v>608906</v>
      </c>
      <c r="R53" s="149">
        <f t="shared" si="26"/>
        <v>878230</v>
      </c>
      <c r="S53" s="149">
        <f t="shared" si="26"/>
        <v>702584</v>
      </c>
      <c r="T53" s="149">
        <f t="shared" si="26"/>
        <v>702584</v>
      </c>
      <c r="U53" s="149">
        <f>U54</f>
        <v>702584</v>
      </c>
      <c r="V53" s="149">
        <f>V54</f>
        <v>702582</v>
      </c>
    </row>
    <row r="54" spans="1:22" ht="13.5">
      <c r="A54" s="25" t="s">
        <v>19</v>
      </c>
      <c r="B54" s="26">
        <v>10500000</v>
      </c>
      <c r="C54" s="26">
        <f>K54+L54+M54+N54+O54+P54+Q54+R54+S54+T54+U54+V54</f>
        <v>8024781</v>
      </c>
      <c r="D54" s="13">
        <f>D53</f>
        <v>0.7642648571428572</v>
      </c>
      <c r="E54" s="171">
        <v>0</v>
      </c>
      <c r="F54" s="6">
        <f>B54-C54-E54</f>
        <v>2475219</v>
      </c>
      <c r="G54" s="250"/>
      <c r="H54" s="250"/>
      <c r="I54" s="250"/>
      <c r="J54" s="250"/>
      <c r="K54" s="153">
        <v>385898</v>
      </c>
      <c r="L54" s="165">
        <v>510747</v>
      </c>
      <c r="M54" s="149">
        <v>680997</v>
      </c>
      <c r="N54" s="149">
        <v>702584</v>
      </c>
      <c r="O54" s="149">
        <v>749897</v>
      </c>
      <c r="P54" s="149">
        <v>697188</v>
      </c>
      <c r="Q54" s="149">
        <v>608906</v>
      </c>
      <c r="R54" s="149">
        <v>878230</v>
      </c>
      <c r="S54" s="149">
        <v>702584</v>
      </c>
      <c r="T54" s="149">
        <v>702584</v>
      </c>
      <c r="U54" s="149">
        <v>702584</v>
      </c>
      <c r="V54" s="149">
        <v>702582</v>
      </c>
    </row>
    <row r="55" spans="1:22" ht="12.75">
      <c r="A55" s="28"/>
      <c r="B55" s="26"/>
      <c r="C55" s="26"/>
      <c r="D55" s="59"/>
      <c r="E55" s="171"/>
      <c r="F55" s="6"/>
      <c r="G55" s="250"/>
      <c r="H55" s="250"/>
      <c r="I55" s="250"/>
      <c r="J55" s="250"/>
      <c r="K55" s="153"/>
      <c r="L55" s="165"/>
      <c r="M55" s="149"/>
      <c r="N55" s="149"/>
      <c r="O55" s="149"/>
      <c r="P55" s="149"/>
      <c r="Q55" s="149"/>
      <c r="R55" s="149"/>
      <c r="S55" s="149"/>
      <c r="T55" s="149"/>
      <c r="U55" s="149"/>
      <c r="V55" s="149"/>
    </row>
    <row r="56" spans="1:22" ht="12.75">
      <c r="A56" s="28" t="s">
        <v>36</v>
      </c>
      <c r="B56" s="24">
        <f>B57</f>
        <v>162100000</v>
      </c>
      <c r="C56" s="24">
        <f>C57</f>
        <v>162093179</v>
      </c>
      <c r="D56" s="12">
        <f>SUM(C56/B56)</f>
        <v>0.9999579210363972</v>
      </c>
      <c r="E56" s="172">
        <f aca="true" t="shared" si="27" ref="E56:N56">E57</f>
        <v>0</v>
      </c>
      <c r="F56" s="5">
        <f t="shared" si="27"/>
        <v>6821</v>
      </c>
      <c r="G56" s="251"/>
      <c r="H56" s="251"/>
      <c r="I56" s="251"/>
      <c r="J56" s="251"/>
      <c r="K56" s="153">
        <f t="shared" si="27"/>
        <v>36699003</v>
      </c>
      <c r="L56" s="165">
        <f t="shared" si="27"/>
        <v>17315956</v>
      </c>
      <c r="M56" s="149">
        <f t="shared" si="27"/>
        <v>8981645</v>
      </c>
      <c r="N56" s="149">
        <f t="shared" si="27"/>
        <v>6493237</v>
      </c>
      <c r="O56" s="149">
        <f aca="true" t="shared" si="28" ref="O56:T56">O57</f>
        <v>9454624</v>
      </c>
      <c r="P56" s="149">
        <f t="shared" si="28"/>
        <v>6032573</v>
      </c>
      <c r="Q56" s="149">
        <f t="shared" si="28"/>
        <v>4061174</v>
      </c>
      <c r="R56" s="149">
        <f t="shared" si="28"/>
        <v>12701625</v>
      </c>
      <c r="S56" s="149">
        <f t="shared" si="28"/>
        <v>18611380</v>
      </c>
      <c r="T56" s="149">
        <f t="shared" si="28"/>
        <v>14318044</v>
      </c>
      <c r="U56" s="149">
        <f>U57</f>
        <v>7505227</v>
      </c>
      <c r="V56" s="149">
        <f>V57</f>
        <v>19918691</v>
      </c>
    </row>
    <row r="57" spans="1:22" ht="13.5">
      <c r="A57" s="25" t="s">
        <v>19</v>
      </c>
      <c r="B57" s="26">
        <v>162100000</v>
      </c>
      <c r="C57" s="26">
        <f>K57+L57+M57+N57+O57+P57+Q57+R57+S57+T57+U57+V57</f>
        <v>162093179</v>
      </c>
      <c r="D57" s="13">
        <f>D56</f>
        <v>0.9999579210363972</v>
      </c>
      <c r="E57" s="173">
        <v>0</v>
      </c>
      <c r="F57" s="6">
        <f>B57-C57-E57</f>
        <v>6821</v>
      </c>
      <c r="G57" s="250"/>
      <c r="H57" s="250"/>
      <c r="I57" s="250"/>
      <c r="J57" s="250"/>
      <c r="K57" s="153">
        <v>36699003</v>
      </c>
      <c r="L57" s="165">
        <v>17315956</v>
      </c>
      <c r="M57" s="149">
        <v>8981645</v>
      </c>
      <c r="N57" s="149">
        <v>6493237</v>
      </c>
      <c r="O57" s="149">
        <v>9454624</v>
      </c>
      <c r="P57" s="149">
        <v>6032573</v>
      </c>
      <c r="Q57" s="149">
        <v>4061174</v>
      </c>
      <c r="R57" s="149">
        <v>12701625</v>
      </c>
      <c r="S57" s="149">
        <v>18611380</v>
      </c>
      <c r="T57" s="149">
        <v>14318044</v>
      </c>
      <c r="U57" s="149">
        <v>7505227</v>
      </c>
      <c r="V57" s="149">
        <v>19918691</v>
      </c>
    </row>
    <row r="58" spans="1:22" ht="12.75">
      <c r="A58" s="28"/>
      <c r="B58" s="26"/>
      <c r="C58" s="26"/>
      <c r="D58" s="59"/>
      <c r="E58" s="173"/>
      <c r="F58" s="6"/>
      <c r="G58" s="250"/>
      <c r="H58" s="250"/>
      <c r="I58" s="250"/>
      <c r="J58" s="250"/>
      <c r="K58" s="153"/>
      <c r="L58" s="165"/>
      <c r="M58" s="149"/>
      <c r="N58" s="149"/>
      <c r="O58" s="149"/>
      <c r="P58" s="149"/>
      <c r="Q58" s="149"/>
      <c r="R58" s="149"/>
      <c r="S58" s="149"/>
      <c r="T58" s="149"/>
      <c r="U58" s="149"/>
      <c r="V58" s="149"/>
    </row>
    <row r="59" spans="1:22" ht="12.75">
      <c r="A59" s="28" t="s">
        <v>38</v>
      </c>
      <c r="B59" s="24">
        <f>B60</f>
        <v>38000000</v>
      </c>
      <c r="C59" s="24">
        <f>C60</f>
        <v>31375505</v>
      </c>
      <c r="D59" s="12">
        <f>SUM(C59/B59)</f>
        <v>0.8256711842105263</v>
      </c>
      <c r="E59" s="172">
        <f>E60</f>
        <v>0</v>
      </c>
      <c r="F59" s="5">
        <f>B59-C59-E59</f>
        <v>6624495</v>
      </c>
      <c r="G59" s="251"/>
      <c r="H59" s="251"/>
      <c r="I59" s="251"/>
      <c r="J59" s="251"/>
      <c r="K59" s="153">
        <f aca="true" t="shared" si="29" ref="K59:P59">K60</f>
        <v>1194180</v>
      </c>
      <c r="L59" s="165">
        <f t="shared" si="29"/>
        <v>1109299</v>
      </c>
      <c r="M59" s="149">
        <f t="shared" si="29"/>
        <v>442073</v>
      </c>
      <c r="N59" s="149">
        <f t="shared" si="29"/>
        <v>195890</v>
      </c>
      <c r="O59" s="149">
        <f t="shared" si="29"/>
        <v>5228445</v>
      </c>
      <c r="P59" s="149">
        <f t="shared" si="29"/>
        <v>4547868</v>
      </c>
      <c r="Q59" s="149">
        <f aca="true" t="shared" si="30" ref="Q59:V59">Q60</f>
        <v>1871712</v>
      </c>
      <c r="R59" s="149">
        <f t="shared" si="30"/>
        <v>457592</v>
      </c>
      <c r="S59" s="149">
        <f t="shared" si="30"/>
        <v>3503373</v>
      </c>
      <c r="T59" s="149">
        <f t="shared" si="30"/>
        <v>1747431</v>
      </c>
      <c r="U59" s="149">
        <f t="shared" si="30"/>
        <v>1564144</v>
      </c>
      <c r="V59" s="149">
        <f t="shared" si="30"/>
        <v>9513498</v>
      </c>
    </row>
    <row r="60" spans="1:22" ht="13.5">
      <c r="A60" s="25" t="s">
        <v>19</v>
      </c>
      <c r="B60" s="26">
        <v>38000000</v>
      </c>
      <c r="C60" s="26">
        <f>K60+L60+M60+N60+O60+P60+Q60+R60+S60+T60+U60+V60</f>
        <v>31375505</v>
      </c>
      <c r="D60" s="13">
        <f>D59</f>
        <v>0.8256711842105263</v>
      </c>
      <c r="E60" s="173">
        <v>0</v>
      </c>
      <c r="F60" s="6">
        <f>F59</f>
        <v>6624495</v>
      </c>
      <c r="G60" s="250"/>
      <c r="H60" s="250"/>
      <c r="I60" s="250"/>
      <c r="J60" s="250"/>
      <c r="K60" s="153">
        <v>1194180</v>
      </c>
      <c r="L60" s="165">
        <v>1109299</v>
      </c>
      <c r="M60" s="149">
        <v>442073</v>
      </c>
      <c r="N60" s="149">
        <v>195890</v>
      </c>
      <c r="O60" s="149">
        <v>5228445</v>
      </c>
      <c r="P60" s="149">
        <v>4547868</v>
      </c>
      <c r="Q60" s="149">
        <v>1871712</v>
      </c>
      <c r="R60" s="149">
        <v>457592</v>
      </c>
      <c r="S60" s="149">
        <v>3503373</v>
      </c>
      <c r="T60" s="149">
        <v>1747431</v>
      </c>
      <c r="U60" s="149">
        <v>1564144</v>
      </c>
      <c r="V60" s="149">
        <v>9513498</v>
      </c>
    </row>
    <row r="61" spans="1:22" ht="12.75">
      <c r="A61" s="28"/>
      <c r="B61" s="26"/>
      <c r="C61" s="26"/>
      <c r="D61" s="59"/>
      <c r="E61" s="173"/>
      <c r="F61" s="6"/>
      <c r="G61" s="250"/>
      <c r="H61" s="250"/>
      <c r="I61" s="250"/>
      <c r="J61" s="250"/>
      <c r="K61" s="153"/>
      <c r="L61" s="165"/>
      <c r="M61" s="149"/>
      <c r="N61" s="149"/>
      <c r="O61" s="149"/>
      <c r="P61" s="149"/>
      <c r="Q61" s="149"/>
      <c r="R61" s="149"/>
      <c r="S61" s="149"/>
      <c r="T61" s="149"/>
      <c r="U61" s="149"/>
      <c r="V61" s="149"/>
    </row>
    <row r="62" spans="1:22" ht="12.75">
      <c r="A62" s="28" t="s">
        <v>39</v>
      </c>
      <c r="B62" s="24">
        <f>B63</f>
        <v>173000000</v>
      </c>
      <c r="C62" s="24">
        <f>C63</f>
        <v>150198380</v>
      </c>
      <c r="D62" s="12">
        <f>SUM(C62/B62)</f>
        <v>0.8681987283236994</v>
      </c>
      <c r="E62" s="172">
        <f>E63</f>
        <v>0</v>
      </c>
      <c r="F62" s="5">
        <f>B62-C62-E62</f>
        <v>22801620</v>
      </c>
      <c r="G62" s="251"/>
      <c r="H62" s="251"/>
      <c r="I62" s="251"/>
      <c r="J62" s="251"/>
      <c r="K62" s="153">
        <f aca="true" t="shared" si="31" ref="K62:P62">K63</f>
        <v>0</v>
      </c>
      <c r="L62" s="165">
        <f t="shared" si="31"/>
        <v>0</v>
      </c>
      <c r="M62" s="149">
        <f t="shared" si="31"/>
        <v>0</v>
      </c>
      <c r="N62" s="149">
        <f t="shared" si="31"/>
        <v>0</v>
      </c>
      <c r="O62" s="149">
        <f t="shared" si="31"/>
        <v>0</v>
      </c>
      <c r="P62" s="149">
        <f t="shared" si="31"/>
        <v>61184689</v>
      </c>
      <c r="Q62" s="149">
        <f aca="true" t="shared" si="32" ref="Q62:V62">Q63</f>
        <v>9139941</v>
      </c>
      <c r="R62" s="149">
        <f t="shared" si="32"/>
        <v>0</v>
      </c>
      <c r="S62" s="149">
        <f t="shared" si="32"/>
        <v>0</v>
      </c>
      <c r="T62" s="149">
        <f t="shared" si="32"/>
        <v>0</v>
      </c>
      <c r="U62" s="149">
        <f t="shared" si="32"/>
        <v>0</v>
      </c>
      <c r="V62" s="149">
        <f t="shared" si="32"/>
        <v>79873750</v>
      </c>
    </row>
    <row r="63" spans="1:22" ht="13.5">
      <c r="A63" s="25" t="s">
        <v>19</v>
      </c>
      <c r="B63" s="26">
        <v>173000000</v>
      </c>
      <c r="C63" s="26">
        <f>K63+L63+M63+N63+O63+P63+Q63+R63+S63+T63+U63+V63</f>
        <v>150198380</v>
      </c>
      <c r="D63" s="13">
        <f>D62</f>
        <v>0.8681987283236994</v>
      </c>
      <c r="E63" s="173">
        <v>0</v>
      </c>
      <c r="F63" s="6">
        <f>F62</f>
        <v>22801620</v>
      </c>
      <c r="G63" s="250"/>
      <c r="H63" s="250"/>
      <c r="I63" s="250"/>
      <c r="J63" s="250"/>
      <c r="K63" s="153">
        <v>0</v>
      </c>
      <c r="L63" s="165">
        <v>0</v>
      </c>
      <c r="M63" s="149">
        <v>0</v>
      </c>
      <c r="N63" s="149">
        <v>0</v>
      </c>
      <c r="O63" s="149">
        <v>0</v>
      </c>
      <c r="P63" s="149">
        <v>61184689</v>
      </c>
      <c r="Q63" s="149">
        <v>9139941</v>
      </c>
      <c r="R63" s="149">
        <v>0</v>
      </c>
      <c r="S63" s="149">
        <v>0</v>
      </c>
      <c r="T63" s="149">
        <v>0</v>
      </c>
      <c r="U63" s="149">
        <v>0</v>
      </c>
      <c r="V63" s="149">
        <v>79873750</v>
      </c>
    </row>
    <row r="64" spans="1:22" ht="12.75">
      <c r="A64" s="28"/>
      <c r="B64" s="26"/>
      <c r="C64" s="26"/>
      <c r="D64" s="59"/>
      <c r="E64" s="173"/>
      <c r="F64" s="6"/>
      <c r="G64" s="250"/>
      <c r="H64" s="250"/>
      <c r="I64" s="250"/>
      <c r="J64" s="250"/>
      <c r="K64" s="153"/>
      <c r="L64" s="165"/>
      <c r="M64" s="149"/>
      <c r="N64" s="149"/>
      <c r="O64" s="149"/>
      <c r="P64" s="149"/>
      <c r="Q64" s="149"/>
      <c r="R64" s="149"/>
      <c r="S64" s="149"/>
      <c r="T64" s="149"/>
      <c r="U64" s="149"/>
      <c r="V64" s="149"/>
    </row>
    <row r="65" spans="1:22" ht="12.75">
      <c r="A65" s="28" t="s">
        <v>40</v>
      </c>
      <c r="B65" s="26"/>
      <c r="C65" s="26"/>
      <c r="D65" s="12"/>
      <c r="E65" s="57"/>
      <c r="F65" s="6"/>
      <c r="G65" s="250"/>
      <c r="H65" s="250"/>
      <c r="I65" s="250"/>
      <c r="J65" s="250"/>
      <c r="K65" s="156"/>
      <c r="L65" s="168"/>
      <c r="M65" s="149"/>
      <c r="N65" s="149"/>
      <c r="O65" s="149"/>
      <c r="P65" s="149"/>
      <c r="Q65" s="149"/>
      <c r="R65" s="149"/>
      <c r="S65" s="149"/>
      <c r="T65" s="149"/>
      <c r="U65" s="149"/>
      <c r="V65" s="149"/>
    </row>
    <row r="66" spans="1:22" ht="12.75">
      <c r="A66" s="28" t="s">
        <v>41</v>
      </c>
      <c r="B66" s="24">
        <f>B67</f>
        <v>270097681</v>
      </c>
      <c r="C66" s="24">
        <f>C67</f>
        <v>266790571</v>
      </c>
      <c r="D66" s="12">
        <f>SUM(C66/B66)</f>
        <v>0.9877558741424366</v>
      </c>
      <c r="E66" s="57">
        <f>E67</f>
        <v>0</v>
      </c>
      <c r="F66" s="5">
        <f>B66-C66-E66</f>
        <v>3307110</v>
      </c>
      <c r="G66" s="251"/>
      <c r="H66" s="251"/>
      <c r="I66" s="251"/>
      <c r="J66" s="251"/>
      <c r="K66" s="156">
        <f aca="true" t="shared" si="33" ref="K66:Q66">K67</f>
        <v>0</v>
      </c>
      <c r="L66" s="156">
        <f t="shared" si="33"/>
        <v>0</v>
      </c>
      <c r="M66" s="149">
        <f t="shared" si="33"/>
        <v>0</v>
      </c>
      <c r="N66" s="149">
        <f t="shared" si="33"/>
        <v>0</v>
      </c>
      <c r="O66" s="149">
        <f t="shared" si="33"/>
        <v>0</v>
      </c>
      <c r="P66" s="149">
        <f t="shared" si="33"/>
        <v>0</v>
      </c>
      <c r="Q66" s="149">
        <f t="shared" si="33"/>
        <v>0</v>
      </c>
      <c r="R66" s="149">
        <f>R67</f>
        <v>0</v>
      </c>
      <c r="S66" s="149">
        <f>S67</f>
        <v>0</v>
      </c>
      <c r="T66" s="149">
        <f>T67</f>
        <v>0</v>
      </c>
      <c r="U66" s="149">
        <f>U67</f>
        <v>0</v>
      </c>
      <c r="V66" s="149">
        <f>V67</f>
        <v>0</v>
      </c>
    </row>
    <row r="67" spans="1:22" ht="13.5">
      <c r="A67" s="25" t="s">
        <v>19</v>
      </c>
      <c r="B67" s="187">
        <f>B70+B73</f>
        <v>270097681</v>
      </c>
      <c r="C67" s="26">
        <f>C70+C73</f>
        <v>266790571</v>
      </c>
      <c r="D67" s="215">
        <f>D66</f>
        <v>0.9877558741424366</v>
      </c>
      <c r="E67" s="46">
        <v>0</v>
      </c>
      <c r="F67" s="26">
        <f>B67-C67-E67</f>
        <v>3307110</v>
      </c>
      <c r="G67" s="188"/>
      <c r="H67" s="188"/>
      <c r="I67" s="188"/>
      <c r="J67" s="188"/>
      <c r="K67" s="153">
        <f aca="true" t="shared" si="34" ref="K67:V67">K70+K67</f>
        <v>0</v>
      </c>
      <c r="L67" s="153">
        <f t="shared" si="34"/>
        <v>0</v>
      </c>
      <c r="M67" s="153">
        <f t="shared" si="34"/>
        <v>0</v>
      </c>
      <c r="N67" s="153">
        <f t="shared" si="34"/>
        <v>0</v>
      </c>
      <c r="O67" s="153">
        <f t="shared" si="34"/>
        <v>0</v>
      </c>
      <c r="P67" s="153">
        <f t="shared" si="34"/>
        <v>0</v>
      </c>
      <c r="Q67" s="153">
        <f t="shared" si="34"/>
        <v>0</v>
      </c>
      <c r="R67" s="153">
        <f t="shared" si="34"/>
        <v>0</v>
      </c>
      <c r="S67" s="153">
        <f t="shared" si="34"/>
        <v>0</v>
      </c>
      <c r="T67" s="153">
        <f t="shared" si="34"/>
        <v>0</v>
      </c>
      <c r="U67" s="153">
        <f t="shared" si="34"/>
        <v>0</v>
      </c>
      <c r="V67" s="153">
        <f t="shared" si="34"/>
        <v>0</v>
      </c>
    </row>
    <row r="68" spans="1:22" ht="12.75">
      <c r="A68" s="32"/>
      <c r="B68" s="31"/>
      <c r="C68" s="124"/>
      <c r="D68" s="15"/>
      <c r="E68" s="175"/>
      <c r="F68" s="6"/>
      <c r="G68" s="250"/>
      <c r="H68" s="250"/>
      <c r="I68" s="250"/>
      <c r="J68" s="250"/>
      <c r="K68" s="153"/>
      <c r="L68" s="165"/>
      <c r="M68" s="149"/>
      <c r="N68" s="149"/>
      <c r="O68" s="149"/>
      <c r="P68" s="149"/>
      <c r="Q68" s="149"/>
      <c r="R68" s="149"/>
      <c r="S68" s="149"/>
      <c r="T68" s="149"/>
      <c r="U68" s="149"/>
      <c r="V68" s="149"/>
    </row>
    <row r="69" spans="1:22" ht="12.75">
      <c r="A69" s="23" t="s">
        <v>42</v>
      </c>
      <c r="B69" s="24">
        <f>B70</f>
        <v>131612583</v>
      </c>
      <c r="C69" s="24">
        <f>C70</f>
        <v>128945864</v>
      </c>
      <c r="D69" s="12">
        <f>SUM(C69/B69)</f>
        <v>0.9797381151618307</v>
      </c>
      <c r="E69" s="172">
        <f>E70</f>
        <v>0</v>
      </c>
      <c r="F69" s="5">
        <f>B69-C69-E69</f>
        <v>2666719</v>
      </c>
      <c r="G69" s="251"/>
      <c r="H69" s="251"/>
      <c r="I69" s="251"/>
      <c r="J69" s="251"/>
      <c r="K69" s="156">
        <f aca="true" t="shared" si="35" ref="K69:P69">K70</f>
        <v>0</v>
      </c>
      <c r="L69" s="165">
        <f t="shared" si="35"/>
        <v>7063108</v>
      </c>
      <c r="M69" s="149">
        <f t="shared" si="35"/>
        <v>7707590</v>
      </c>
      <c r="N69" s="149">
        <f t="shared" si="35"/>
        <v>8433551</v>
      </c>
      <c r="O69" s="149">
        <f t="shared" si="35"/>
        <v>8752364</v>
      </c>
      <c r="P69" s="149">
        <f t="shared" si="35"/>
        <v>9073783</v>
      </c>
      <c r="Q69" s="149">
        <f aca="true" t="shared" si="36" ref="Q69:V69">Q70</f>
        <v>8862023</v>
      </c>
      <c r="R69" s="149">
        <f t="shared" si="36"/>
        <v>8396633</v>
      </c>
      <c r="S69" s="149">
        <f t="shared" si="36"/>
        <v>7475206</v>
      </c>
      <c r="T69" s="149">
        <f t="shared" si="36"/>
        <v>8924751</v>
      </c>
      <c r="U69" s="149">
        <f t="shared" si="36"/>
        <v>8231966</v>
      </c>
      <c r="V69" s="149">
        <f t="shared" si="36"/>
        <v>46024889</v>
      </c>
    </row>
    <row r="70" spans="1:22" ht="13.5">
      <c r="A70" s="25" t="s">
        <v>19</v>
      </c>
      <c r="B70" s="26">
        <v>131612583</v>
      </c>
      <c r="C70" s="26">
        <f>K70+L70+M70+N70+O70+P70+Q70+R70+S70+T70+U70+V70</f>
        <v>128945864</v>
      </c>
      <c r="D70" s="13">
        <f>D69</f>
        <v>0.9797381151618307</v>
      </c>
      <c r="E70" s="173">
        <v>0</v>
      </c>
      <c r="F70" s="6">
        <f>F69</f>
        <v>2666719</v>
      </c>
      <c r="G70" s="218"/>
      <c r="H70" s="218"/>
      <c r="I70" s="218"/>
      <c r="J70" s="218"/>
      <c r="K70" s="187">
        <v>0</v>
      </c>
      <c r="L70" s="165">
        <v>7063108</v>
      </c>
      <c r="M70" s="149">
        <v>7707590</v>
      </c>
      <c r="N70" s="149">
        <v>8433551</v>
      </c>
      <c r="O70" s="149">
        <v>8752364</v>
      </c>
      <c r="P70" s="149">
        <v>9073783</v>
      </c>
      <c r="Q70" s="149">
        <v>8862023</v>
      </c>
      <c r="R70" s="149">
        <v>8396633</v>
      </c>
      <c r="S70" s="149">
        <v>7475206</v>
      </c>
      <c r="T70" s="149">
        <v>8924751</v>
      </c>
      <c r="U70" s="149">
        <v>8231966</v>
      </c>
      <c r="V70" s="149">
        <v>46024889</v>
      </c>
    </row>
    <row r="71" spans="1:22" ht="13.5">
      <c r="A71" s="30"/>
      <c r="B71" s="31"/>
      <c r="C71" s="31"/>
      <c r="D71" s="15"/>
      <c r="E71" s="177"/>
      <c r="F71" s="7"/>
      <c r="G71" s="250"/>
      <c r="H71" s="250"/>
      <c r="I71" s="250"/>
      <c r="J71" s="250"/>
      <c r="K71" s="188"/>
      <c r="L71" s="165"/>
      <c r="M71" s="149"/>
      <c r="N71" s="149"/>
      <c r="O71" s="149"/>
      <c r="P71" s="149"/>
      <c r="Q71" s="149"/>
      <c r="R71" s="149"/>
      <c r="S71" s="149"/>
      <c r="T71" s="149"/>
      <c r="U71" s="149"/>
      <c r="V71" s="149"/>
    </row>
    <row r="72" spans="1:22" ht="12.75">
      <c r="A72" s="32" t="s">
        <v>140</v>
      </c>
      <c r="B72" s="33">
        <f>B73</f>
        <v>138485098</v>
      </c>
      <c r="C72" s="33">
        <f>C73</f>
        <v>137844707</v>
      </c>
      <c r="D72" s="130">
        <f>D73</f>
        <v>0.9953757407168821</v>
      </c>
      <c r="E72" s="214">
        <f>E73</f>
        <v>0</v>
      </c>
      <c r="F72" s="5">
        <f>B72-C72-E72</f>
        <v>640391</v>
      </c>
      <c r="G72" s="251"/>
      <c r="H72" s="251"/>
      <c r="I72" s="251"/>
      <c r="J72" s="251"/>
      <c r="K72" s="188"/>
      <c r="L72" s="165"/>
      <c r="M72" s="149"/>
      <c r="N72" s="149">
        <f aca="true" t="shared" si="37" ref="N72:S72">N73</f>
        <v>3214810</v>
      </c>
      <c r="O72" s="149">
        <f t="shared" si="37"/>
        <v>62268207</v>
      </c>
      <c r="P72" s="149">
        <f t="shared" si="37"/>
        <v>1993376</v>
      </c>
      <c r="Q72" s="149">
        <f t="shared" si="37"/>
        <v>9140221</v>
      </c>
      <c r="R72" s="149">
        <f t="shared" si="37"/>
        <v>5020369</v>
      </c>
      <c r="S72" s="149">
        <f t="shared" si="37"/>
        <v>33865675</v>
      </c>
      <c r="T72" s="149">
        <f>T73</f>
        <v>1241503</v>
      </c>
      <c r="U72" s="149">
        <f>U73</f>
        <v>29856</v>
      </c>
      <c r="V72" s="149">
        <f>V73</f>
        <v>21070690</v>
      </c>
    </row>
    <row r="73" spans="1:22" ht="13.5">
      <c r="A73" s="30" t="s">
        <v>19</v>
      </c>
      <c r="B73" s="31">
        <v>138485098</v>
      </c>
      <c r="C73" s="26">
        <f>K73+L73+M73+N73+O73+P73+Q73+R73+S73+T73+U73+V73</f>
        <v>137844707</v>
      </c>
      <c r="D73" s="13">
        <f>SUM(C73/B73)</f>
        <v>0.9953757407168821</v>
      </c>
      <c r="E73" s="177">
        <v>0</v>
      </c>
      <c r="F73" s="7">
        <f>F72</f>
        <v>640391</v>
      </c>
      <c r="G73" s="250"/>
      <c r="H73" s="250"/>
      <c r="I73" s="250"/>
      <c r="J73" s="250"/>
      <c r="K73" s="188"/>
      <c r="L73" s="165"/>
      <c r="M73" s="149"/>
      <c r="N73" s="149">
        <v>3214810</v>
      </c>
      <c r="O73" s="149">
        <v>62268207</v>
      </c>
      <c r="P73" s="149">
        <v>1993376</v>
      </c>
      <c r="Q73" s="149">
        <v>9140221</v>
      </c>
      <c r="R73" s="149">
        <v>5020369</v>
      </c>
      <c r="S73" s="149">
        <v>33865675</v>
      </c>
      <c r="T73" s="149">
        <v>1241503</v>
      </c>
      <c r="U73" s="149">
        <v>29856</v>
      </c>
      <c r="V73" s="149">
        <v>21070690</v>
      </c>
    </row>
    <row r="74" spans="1:22" ht="13.5">
      <c r="A74" s="136"/>
      <c r="B74" s="137" t="s">
        <v>141</v>
      </c>
      <c r="C74" s="35"/>
      <c r="D74" s="111"/>
      <c r="E74" s="176"/>
      <c r="F74" s="108"/>
      <c r="G74" s="252"/>
      <c r="H74" s="252"/>
      <c r="I74" s="252"/>
      <c r="J74" s="252"/>
      <c r="K74" s="153"/>
      <c r="L74" s="165"/>
      <c r="M74" s="149"/>
      <c r="N74" s="149"/>
      <c r="O74" s="149"/>
      <c r="P74" s="149"/>
      <c r="Q74" s="149"/>
      <c r="R74" s="149"/>
      <c r="S74" s="149"/>
      <c r="T74" s="149"/>
      <c r="U74" s="149"/>
      <c r="V74" s="149"/>
    </row>
    <row r="75" spans="1:22" ht="13.5">
      <c r="A75" s="30"/>
      <c r="B75" s="31"/>
      <c r="C75" s="31"/>
      <c r="D75" s="13"/>
      <c r="E75" s="177"/>
      <c r="F75" s="106"/>
      <c r="G75" s="250"/>
      <c r="H75" s="250"/>
      <c r="I75" s="250"/>
      <c r="J75" s="250"/>
      <c r="K75" s="154"/>
      <c r="L75" s="166"/>
      <c r="M75" s="149"/>
      <c r="N75" s="149"/>
      <c r="O75" s="149"/>
      <c r="P75" s="149"/>
      <c r="Q75" s="149"/>
      <c r="R75" s="149"/>
      <c r="S75" s="149"/>
      <c r="T75" s="149"/>
      <c r="U75" s="149"/>
      <c r="V75" s="149"/>
    </row>
    <row r="76" spans="1:22" ht="13.5">
      <c r="A76" s="30"/>
      <c r="B76" s="31"/>
      <c r="C76" s="31"/>
      <c r="D76" s="13"/>
      <c r="E76" s="47"/>
      <c r="F76" s="6"/>
      <c r="G76" s="250"/>
      <c r="H76" s="250"/>
      <c r="I76" s="250"/>
      <c r="J76" s="250"/>
      <c r="K76" s="156"/>
      <c r="L76" s="170"/>
      <c r="M76" s="149"/>
      <c r="N76" s="149"/>
      <c r="O76" s="149"/>
      <c r="P76" s="149"/>
      <c r="Q76" s="149"/>
      <c r="R76" s="149"/>
      <c r="S76" s="149"/>
      <c r="T76" s="149"/>
      <c r="U76" s="149"/>
      <c r="V76" s="149"/>
    </row>
    <row r="77" spans="1:22" ht="12.75">
      <c r="A77" s="32" t="s">
        <v>100</v>
      </c>
      <c r="B77" s="33">
        <f>B78</f>
        <v>2278614784</v>
      </c>
      <c r="C77" s="33">
        <f>C78</f>
        <v>2249153776</v>
      </c>
      <c r="D77" s="12">
        <f>SUM(C77/B77)</f>
        <v>0.9870706500252392</v>
      </c>
      <c r="E77" s="128">
        <f aca="true" t="shared" si="38" ref="E77:O77">E78</f>
        <v>0</v>
      </c>
      <c r="F77" s="5">
        <f t="shared" si="38"/>
        <v>29461008</v>
      </c>
      <c r="G77" s="251"/>
      <c r="H77" s="251"/>
      <c r="I77" s="251"/>
      <c r="J77" s="251"/>
      <c r="K77" s="156">
        <f t="shared" si="38"/>
        <v>148948206</v>
      </c>
      <c r="L77" s="156">
        <f t="shared" si="38"/>
        <v>19402786</v>
      </c>
      <c r="M77" s="149">
        <f t="shared" si="38"/>
        <v>0</v>
      </c>
      <c r="N77" s="149">
        <f t="shared" si="38"/>
        <v>0</v>
      </c>
      <c r="O77" s="149">
        <f t="shared" si="38"/>
        <v>0</v>
      </c>
      <c r="P77" s="149"/>
      <c r="Q77" s="149"/>
      <c r="R77" s="149"/>
      <c r="S77" s="149"/>
      <c r="T77" s="149"/>
      <c r="U77" s="149"/>
      <c r="V77" s="149"/>
    </row>
    <row r="78" spans="1:22" ht="13.5">
      <c r="A78" s="30" t="s">
        <v>19</v>
      </c>
      <c r="B78" s="31">
        <f>B83+B81</f>
        <v>2278614784</v>
      </c>
      <c r="C78" s="31">
        <f>C83+C81</f>
        <v>2249153776</v>
      </c>
      <c r="D78" s="103">
        <f>D77</f>
        <v>0.9870706500252392</v>
      </c>
      <c r="E78" s="31">
        <v>0</v>
      </c>
      <c r="F78" s="31">
        <f>B78-C78-E78</f>
        <v>29461008</v>
      </c>
      <c r="G78" s="188"/>
      <c r="H78" s="188"/>
      <c r="I78" s="188"/>
      <c r="J78" s="188"/>
      <c r="K78" s="155">
        <f>K84</f>
        <v>148948206</v>
      </c>
      <c r="L78" s="155">
        <f>L84</f>
        <v>19402786</v>
      </c>
      <c r="M78" s="155">
        <f>M84</f>
        <v>0</v>
      </c>
      <c r="N78" s="155">
        <f>N84</f>
        <v>0</v>
      </c>
      <c r="O78" s="155">
        <f>O84</f>
        <v>0</v>
      </c>
      <c r="P78" s="149"/>
      <c r="Q78" s="149"/>
      <c r="R78" s="149"/>
      <c r="S78" s="149"/>
      <c r="T78" s="149"/>
      <c r="U78" s="149"/>
      <c r="V78" s="149"/>
    </row>
    <row r="79" spans="1:22" ht="13.5">
      <c r="A79" s="30"/>
      <c r="B79" s="31"/>
      <c r="C79" s="31"/>
      <c r="D79" s="15"/>
      <c r="E79" s="124"/>
      <c r="F79" s="26"/>
      <c r="G79" s="188"/>
      <c r="H79" s="188"/>
      <c r="I79" s="188"/>
      <c r="J79" s="188"/>
      <c r="K79" s="155"/>
      <c r="L79" s="155"/>
      <c r="M79" s="155"/>
      <c r="N79" s="155"/>
      <c r="O79" s="149"/>
      <c r="P79" s="149"/>
      <c r="Q79" s="149"/>
      <c r="R79" s="149"/>
      <c r="S79" s="149"/>
      <c r="T79" s="149"/>
      <c r="U79" s="149"/>
      <c r="V79" s="149"/>
    </row>
    <row r="80" spans="1:22" ht="12.75">
      <c r="A80" s="32" t="s">
        <v>101</v>
      </c>
      <c r="B80" s="33">
        <f>B81</f>
        <v>2107614784</v>
      </c>
      <c r="C80" s="33">
        <f>C81</f>
        <v>2080802784</v>
      </c>
      <c r="D80" s="130">
        <f>D81</f>
        <v>0.9872785101890802</v>
      </c>
      <c r="E80" s="178">
        <f>E81</f>
        <v>0</v>
      </c>
      <c r="F80" s="24">
        <f>F81</f>
        <v>26812000</v>
      </c>
      <c r="G80" s="253"/>
      <c r="H80" s="253"/>
      <c r="I80" s="253"/>
      <c r="J80" s="253"/>
      <c r="K80" s="155"/>
      <c r="L80" s="155"/>
      <c r="M80" s="155"/>
      <c r="N80" s="155">
        <f aca="true" t="shared" si="39" ref="N80:S80">N81</f>
        <v>2011614784</v>
      </c>
      <c r="O80" s="149">
        <f t="shared" si="39"/>
        <v>0</v>
      </c>
      <c r="P80" s="149">
        <f t="shared" si="39"/>
        <v>0</v>
      </c>
      <c r="Q80" s="149">
        <f t="shared" si="39"/>
        <v>0</v>
      </c>
      <c r="R80" s="149">
        <f t="shared" si="39"/>
        <v>0</v>
      </c>
      <c r="S80" s="149">
        <f t="shared" si="39"/>
        <v>61188000</v>
      </c>
      <c r="T80" s="149">
        <f>T81</f>
        <v>0</v>
      </c>
      <c r="U80" s="149">
        <f>U81</f>
        <v>0</v>
      </c>
      <c r="V80" s="149">
        <f>V81</f>
        <v>8000000</v>
      </c>
    </row>
    <row r="81" spans="1:22" ht="13.5">
      <c r="A81" s="30" t="s">
        <v>19</v>
      </c>
      <c r="B81" s="31">
        <v>2107614784</v>
      </c>
      <c r="C81" s="26">
        <f>K81+L81+M81+N81+O81+P81+Q81+R81+S81+T81+U81+V81</f>
        <v>2080802784</v>
      </c>
      <c r="D81" s="13">
        <f>SUM(C81/B81)</f>
        <v>0.9872785101890802</v>
      </c>
      <c r="E81" s="124">
        <v>0</v>
      </c>
      <c r="F81" s="31">
        <f>B81-C81-E81</f>
        <v>26812000</v>
      </c>
      <c r="G81" s="188"/>
      <c r="H81" s="188"/>
      <c r="I81" s="188"/>
      <c r="J81" s="188"/>
      <c r="K81" s="155"/>
      <c r="L81" s="155"/>
      <c r="M81" s="155"/>
      <c r="N81" s="155">
        <v>2011614784</v>
      </c>
      <c r="O81" s="149">
        <v>0</v>
      </c>
      <c r="P81" s="149">
        <v>0</v>
      </c>
      <c r="Q81" s="149">
        <v>0</v>
      </c>
      <c r="R81" s="149">
        <v>0</v>
      </c>
      <c r="S81" s="149">
        <v>61188000</v>
      </c>
      <c r="T81" s="149">
        <v>0</v>
      </c>
      <c r="U81" s="149">
        <v>0</v>
      </c>
      <c r="V81" s="149">
        <v>8000000</v>
      </c>
    </row>
    <row r="82" spans="1:22" ht="13.5">
      <c r="A82" s="30"/>
      <c r="B82" s="31"/>
      <c r="C82" s="31"/>
      <c r="D82" s="49"/>
      <c r="E82" s="128"/>
      <c r="F82" s="5"/>
      <c r="G82" s="251"/>
      <c r="H82" s="251"/>
      <c r="I82" s="251"/>
      <c r="J82" s="251"/>
      <c r="K82" s="157"/>
      <c r="L82" s="149"/>
      <c r="M82" s="149"/>
      <c r="N82" s="149"/>
      <c r="O82" s="149"/>
      <c r="P82" s="149"/>
      <c r="Q82" s="149"/>
      <c r="R82" s="149"/>
      <c r="S82" s="149"/>
      <c r="T82" s="149"/>
      <c r="U82" s="149"/>
      <c r="V82" s="149"/>
    </row>
    <row r="83" spans="1:22" ht="12.75">
      <c r="A83" s="32" t="s">
        <v>137</v>
      </c>
      <c r="B83" s="33">
        <f>B84</f>
        <v>171000000</v>
      </c>
      <c r="C83" s="33">
        <f>C84</f>
        <v>168350992</v>
      </c>
      <c r="D83" s="12">
        <f>SUM(C83/B83)</f>
        <v>0.9845087251461988</v>
      </c>
      <c r="E83" s="178">
        <f>E84</f>
        <v>0</v>
      </c>
      <c r="F83" s="5">
        <f>B83-C83-E83</f>
        <v>2649008</v>
      </c>
      <c r="G83" s="251"/>
      <c r="H83" s="251"/>
      <c r="I83" s="251"/>
      <c r="J83" s="251"/>
      <c r="K83" s="151">
        <f aca="true" t="shared" si="40" ref="K83:P83">K84</f>
        <v>148948206</v>
      </c>
      <c r="L83" s="149">
        <f t="shared" si="40"/>
        <v>19402786</v>
      </c>
      <c r="M83" s="149">
        <f t="shared" si="40"/>
        <v>0</v>
      </c>
      <c r="N83" s="149">
        <f t="shared" si="40"/>
        <v>0</v>
      </c>
      <c r="O83" s="149">
        <f t="shared" si="40"/>
        <v>0</v>
      </c>
      <c r="P83" s="149">
        <f t="shared" si="40"/>
        <v>0</v>
      </c>
      <c r="Q83" s="149"/>
      <c r="R83" s="149">
        <f>R84</f>
        <v>0</v>
      </c>
      <c r="S83" s="149">
        <f>S84</f>
        <v>0</v>
      </c>
      <c r="T83" s="149">
        <f>T84</f>
        <v>0</v>
      </c>
      <c r="U83" s="149">
        <f>U84</f>
        <v>0</v>
      </c>
      <c r="V83" s="149">
        <f>V84</f>
        <v>0</v>
      </c>
    </row>
    <row r="84" spans="1:22" ht="13.5">
      <c r="A84" s="30" t="s">
        <v>19</v>
      </c>
      <c r="B84" s="31">
        <v>171000000</v>
      </c>
      <c r="C84" s="26">
        <f>K84+L84+M84+N84+O84+P84+Q84+R84+S84+T84+U84+V84</f>
        <v>168350992</v>
      </c>
      <c r="D84" s="103">
        <f>D83</f>
        <v>0.9845087251461988</v>
      </c>
      <c r="E84" s="47">
        <v>0</v>
      </c>
      <c r="F84" s="6">
        <f>B84-C84-E84</f>
        <v>2649008</v>
      </c>
      <c r="G84" s="250"/>
      <c r="H84" s="250"/>
      <c r="I84" s="250"/>
      <c r="J84" s="250"/>
      <c r="K84" s="151">
        <v>148948206</v>
      </c>
      <c r="L84" s="149">
        <v>19402786</v>
      </c>
      <c r="M84" s="149">
        <v>0</v>
      </c>
      <c r="N84" s="149">
        <v>0</v>
      </c>
      <c r="O84" s="149">
        <v>0</v>
      </c>
      <c r="P84" s="149">
        <v>0</v>
      </c>
      <c r="Q84" s="149"/>
      <c r="R84" s="149">
        <v>0</v>
      </c>
      <c r="S84" s="149">
        <v>0</v>
      </c>
      <c r="T84" s="149">
        <v>0</v>
      </c>
      <c r="U84" s="149">
        <v>0</v>
      </c>
      <c r="V84" s="149">
        <v>0</v>
      </c>
    </row>
    <row r="85" spans="1:22" ht="13.5">
      <c r="A85" s="30"/>
      <c r="B85" s="31"/>
      <c r="C85" s="31"/>
      <c r="D85" s="49"/>
      <c r="E85" s="128"/>
      <c r="F85" s="5"/>
      <c r="G85" s="251"/>
      <c r="H85" s="251"/>
      <c r="I85" s="251"/>
      <c r="J85" s="251"/>
      <c r="K85" s="151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</row>
    <row r="86" spans="1:22" ht="12.75">
      <c r="A86" s="32" t="s">
        <v>46</v>
      </c>
      <c r="B86" s="31"/>
      <c r="C86" s="31"/>
      <c r="D86" s="48"/>
      <c r="E86" s="124"/>
      <c r="F86" s="26"/>
      <c r="G86" s="188"/>
      <c r="H86" s="188"/>
      <c r="I86" s="188"/>
      <c r="J86" s="188"/>
      <c r="K86" s="151"/>
      <c r="L86" s="149"/>
      <c r="M86" s="149"/>
      <c r="N86" s="149"/>
      <c r="O86" s="149"/>
      <c r="P86" s="149"/>
      <c r="Q86" s="149"/>
      <c r="R86" s="149"/>
      <c r="S86" s="149"/>
      <c r="T86" s="149"/>
      <c r="U86" s="149"/>
      <c r="V86" s="149"/>
    </row>
    <row r="87" spans="1:23" ht="12.75">
      <c r="A87" s="32" t="s">
        <v>47</v>
      </c>
      <c r="B87" s="33">
        <f>B88</f>
        <v>3175462801</v>
      </c>
      <c r="C87" s="33">
        <f>C88</f>
        <v>2725554337</v>
      </c>
      <c r="D87" s="12">
        <f>SUM(C87/B87)</f>
        <v>0.8583171990368405</v>
      </c>
      <c r="E87" s="128">
        <f>E88</f>
        <v>0</v>
      </c>
      <c r="F87" s="5">
        <f>B87-C87-E87</f>
        <v>449908464</v>
      </c>
      <c r="G87" s="251"/>
      <c r="H87" s="251"/>
      <c r="I87" s="251"/>
      <c r="J87" s="251"/>
      <c r="K87" s="164">
        <f aca="true" t="shared" si="41" ref="K87:V87">K88</f>
        <v>203717408</v>
      </c>
      <c r="L87" s="164">
        <f t="shared" si="41"/>
        <v>196429035</v>
      </c>
      <c r="M87" s="149">
        <f t="shared" si="41"/>
        <v>190543921</v>
      </c>
      <c r="N87" s="149">
        <f t="shared" si="41"/>
        <v>196205555</v>
      </c>
      <c r="O87" s="149">
        <f t="shared" si="41"/>
        <v>208702405</v>
      </c>
      <c r="P87" s="149">
        <f t="shared" si="41"/>
        <v>215081421</v>
      </c>
      <c r="Q87" s="149">
        <f t="shared" si="41"/>
        <v>245855396</v>
      </c>
      <c r="R87" s="149">
        <f t="shared" si="41"/>
        <v>209712259</v>
      </c>
      <c r="S87" s="149">
        <f t="shared" si="41"/>
        <v>226952790</v>
      </c>
      <c r="T87" s="149">
        <f t="shared" si="41"/>
        <v>224747800</v>
      </c>
      <c r="U87" s="149">
        <f t="shared" si="41"/>
        <v>220824724</v>
      </c>
      <c r="V87" s="149">
        <f t="shared" si="41"/>
        <v>389248871</v>
      </c>
      <c r="W87" s="149"/>
    </row>
    <row r="88" spans="1:22" ht="13.5">
      <c r="A88" s="30" t="s">
        <v>19</v>
      </c>
      <c r="B88" s="31">
        <f>B91+B107+B116+B119+B122+B126</f>
        <v>3175462801</v>
      </c>
      <c r="C88" s="31">
        <f>C91+C107+C116+C119+C122+C126</f>
        <v>2725554337</v>
      </c>
      <c r="D88" s="103">
        <f>D87</f>
        <v>0.8583171990368405</v>
      </c>
      <c r="E88" s="124">
        <v>0</v>
      </c>
      <c r="F88" s="6">
        <f>F87</f>
        <v>449908464</v>
      </c>
      <c r="G88" s="248"/>
      <c r="H88" s="248"/>
      <c r="I88" s="248"/>
      <c r="J88" s="248"/>
      <c r="K88" s="123">
        <f aca="true" t="shared" si="42" ref="K88:V88">K91+K107+K116+K119+K122+K126</f>
        <v>203717408</v>
      </c>
      <c r="L88" s="31">
        <f t="shared" si="42"/>
        <v>196429035</v>
      </c>
      <c r="M88" s="31">
        <f t="shared" si="42"/>
        <v>190543921</v>
      </c>
      <c r="N88" s="31">
        <f t="shared" si="42"/>
        <v>196205555</v>
      </c>
      <c r="O88" s="31">
        <f t="shared" si="42"/>
        <v>208702405</v>
      </c>
      <c r="P88" s="31">
        <f t="shared" si="42"/>
        <v>215081421</v>
      </c>
      <c r="Q88" s="31">
        <f t="shared" si="42"/>
        <v>245855396</v>
      </c>
      <c r="R88" s="31">
        <f t="shared" si="42"/>
        <v>209712259</v>
      </c>
      <c r="S88" s="31">
        <f t="shared" si="42"/>
        <v>226952790</v>
      </c>
      <c r="T88" s="31">
        <f t="shared" si="42"/>
        <v>224747800</v>
      </c>
      <c r="U88" s="31">
        <f t="shared" si="42"/>
        <v>220824724</v>
      </c>
      <c r="V88" s="31">
        <f t="shared" si="42"/>
        <v>389248871</v>
      </c>
    </row>
    <row r="89" spans="1:22" ht="13.5">
      <c r="A89" s="30"/>
      <c r="B89" s="31"/>
      <c r="C89" s="31"/>
      <c r="D89" s="16"/>
      <c r="E89" s="128"/>
      <c r="F89" s="5"/>
      <c r="G89" s="251"/>
      <c r="H89" s="251"/>
      <c r="I89" s="251"/>
      <c r="J89" s="251"/>
      <c r="K89" s="151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</row>
    <row r="90" spans="1:22" ht="12.75">
      <c r="A90" s="28" t="s">
        <v>48</v>
      </c>
      <c r="B90" s="24">
        <f>B91</f>
        <v>1521100000</v>
      </c>
      <c r="C90" s="24">
        <f>C91</f>
        <v>1224455340</v>
      </c>
      <c r="D90" s="141">
        <f>D91</f>
        <v>0.8049801722437709</v>
      </c>
      <c r="E90" s="57">
        <f>E91</f>
        <v>0</v>
      </c>
      <c r="F90" s="5">
        <f>B90-C90-E90</f>
        <v>296644660</v>
      </c>
      <c r="G90" s="251"/>
      <c r="H90" s="251"/>
      <c r="I90" s="251"/>
      <c r="J90" s="251"/>
      <c r="K90" s="164">
        <f aca="true" t="shared" si="43" ref="K90:R90">K91</f>
        <v>98862652</v>
      </c>
      <c r="L90" s="164">
        <f t="shared" si="43"/>
        <v>95422105</v>
      </c>
      <c r="M90" s="149">
        <f t="shared" si="43"/>
        <v>94716936</v>
      </c>
      <c r="N90" s="149">
        <f t="shared" si="43"/>
        <v>91377472</v>
      </c>
      <c r="O90" s="149">
        <f t="shared" si="43"/>
        <v>95877023</v>
      </c>
      <c r="P90" s="149">
        <f t="shared" si="43"/>
        <v>98742765</v>
      </c>
      <c r="Q90" s="149">
        <f t="shared" si="43"/>
        <v>106572435</v>
      </c>
      <c r="R90" s="149">
        <f t="shared" si="43"/>
        <v>93444298</v>
      </c>
      <c r="S90" s="149"/>
      <c r="T90" s="149"/>
      <c r="U90" s="149"/>
      <c r="V90" s="149"/>
    </row>
    <row r="91" spans="1:22" ht="13.5">
      <c r="A91" s="131" t="s">
        <v>19</v>
      </c>
      <c r="B91" s="132">
        <f>B94+B97+B100+B104</f>
        <v>1521100000</v>
      </c>
      <c r="C91" s="132">
        <f>C94+C97+C100+C104</f>
        <v>1224455340</v>
      </c>
      <c r="D91" s="138">
        <f>SUM(C91/B91)</f>
        <v>0.8049801722437709</v>
      </c>
      <c r="E91" s="26">
        <v>0</v>
      </c>
      <c r="F91" s="6">
        <f>F90</f>
        <v>296644660</v>
      </c>
      <c r="G91" s="248"/>
      <c r="H91" s="248"/>
      <c r="I91" s="248"/>
      <c r="J91" s="248"/>
      <c r="K91" s="123">
        <f aca="true" t="shared" si="44" ref="K91:V91">K94+K97+K100+K104</f>
        <v>98862652</v>
      </c>
      <c r="L91" s="31">
        <f t="shared" si="44"/>
        <v>95422105</v>
      </c>
      <c r="M91" s="31">
        <f t="shared" si="44"/>
        <v>94716936</v>
      </c>
      <c r="N91" s="31">
        <f t="shared" si="44"/>
        <v>91377472</v>
      </c>
      <c r="O91" s="31">
        <f t="shared" si="44"/>
        <v>95877023</v>
      </c>
      <c r="P91" s="31">
        <f t="shared" si="44"/>
        <v>98742765</v>
      </c>
      <c r="Q91" s="31">
        <f t="shared" si="44"/>
        <v>106572435</v>
      </c>
      <c r="R91" s="31">
        <f t="shared" si="44"/>
        <v>93444298</v>
      </c>
      <c r="S91" s="31">
        <f t="shared" si="44"/>
        <v>102566774</v>
      </c>
      <c r="T91" s="31">
        <f t="shared" si="44"/>
        <v>101355582</v>
      </c>
      <c r="U91" s="31">
        <f t="shared" si="44"/>
        <v>101799745</v>
      </c>
      <c r="V91" s="31">
        <f t="shared" si="44"/>
        <v>146184801</v>
      </c>
    </row>
    <row r="92" spans="1:22" ht="13.5">
      <c r="A92" s="44"/>
      <c r="B92" s="45"/>
      <c r="C92" s="45"/>
      <c r="D92" s="135"/>
      <c r="E92" s="139"/>
      <c r="F92" s="6"/>
      <c r="G92" s="250"/>
      <c r="H92" s="250"/>
      <c r="I92" s="250"/>
      <c r="J92" s="250"/>
      <c r="K92" s="151"/>
      <c r="L92" s="149"/>
      <c r="M92" s="149"/>
      <c r="N92" s="149"/>
      <c r="O92" s="149"/>
      <c r="P92" s="149"/>
      <c r="Q92" s="149"/>
      <c r="R92" s="149"/>
      <c r="S92" s="149"/>
      <c r="T92" s="149"/>
      <c r="U92" s="149"/>
      <c r="V92" s="149"/>
    </row>
    <row r="93" spans="1:22" ht="12.75">
      <c r="A93" s="32" t="s">
        <v>73</v>
      </c>
      <c r="B93" s="33">
        <f aca="true" t="shared" si="45" ref="B93:K93">B94</f>
        <v>327000000</v>
      </c>
      <c r="C93" s="33">
        <f t="shared" si="45"/>
        <v>310062040</v>
      </c>
      <c r="D93" s="130">
        <f t="shared" si="45"/>
        <v>0.9482019571865443</v>
      </c>
      <c r="E93" s="128">
        <f t="shared" si="45"/>
        <v>0</v>
      </c>
      <c r="F93" s="5">
        <f t="shared" si="45"/>
        <v>16937960</v>
      </c>
      <c r="G93" s="251"/>
      <c r="H93" s="251"/>
      <c r="I93" s="251"/>
      <c r="J93" s="251"/>
      <c r="K93" s="151">
        <f t="shared" si="45"/>
        <v>19071520</v>
      </c>
      <c r="L93" s="149">
        <f aca="true" t="shared" si="46" ref="L93:Q93">L94</f>
        <v>20869800</v>
      </c>
      <c r="M93" s="149">
        <f t="shared" si="46"/>
        <v>19827400</v>
      </c>
      <c r="N93" s="149">
        <f t="shared" si="46"/>
        <v>19926500</v>
      </c>
      <c r="O93" s="149">
        <f t="shared" si="46"/>
        <v>21531700</v>
      </c>
      <c r="P93" s="149">
        <f t="shared" si="46"/>
        <v>25030900</v>
      </c>
      <c r="Q93" s="149">
        <f t="shared" si="46"/>
        <v>29410980</v>
      </c>
      <c r="R93" s="149">
        <f>R94</f>
        <v>21068740</v>
      </c>
      <c r="S93" s="149">
        <f>S94</f>
        <v>23759200</v>
      </c>
      <c r="T93" s="149">
        <f>T94</f>
        <v>23647100</v>
      </c>
      <c r="U93" s="149">
        <f>U94</f>
        <v>23674500</v>
      </c>
      <c r="V93" s="149">
        <f>V94</f>
        <v>62243700</v>
      </c>
    </row>
    <row r="94" spans="1:22" ht="13.5">
      <c r="A94" s="30" t="s">
        <v>19</v>
      </c>
      <c r="B94" s="124">
        <v>327000000</v>
      </c>
      <c r="C94" s="26">
        <f>K94+L94+M94+N94+O94+P94+Q94+R94+S94+T94+U94+V94</f>
        <v>310062040</v>
      </c>
      <c r="D94" s="197">
        <f>SUM(C94/B94)</f>
        <v>0.9482019571865443</v>
      </c>
      <c r="E94" s="47">
        <v>0</v>
      </c>
      <c r="F94" s="6">
        <f>B94-C94-E94</f>
        <v>16937960</v>
      </c>
      <c r="G94" s="250"/>
      <c r="H94" s="250"/>
      <c r="I94" s="250"/>
      <c r="J94" s="250"/>
      <c r="K94" s="151">
        <v>19071520</v>
      </c>
      <c r="L94" s="149">
        <v>20869800</v>
      </c>
      <c r="M94" s="149">
        <v>19827400</v>
      </c>
      <c r="N94" s="149">
        <v>19926500</v>
      </c>
      <c r="O94" s="149">
        <v>21531700</v>
      </c>
      <c r="P94" s="149">
        <v>25030900</v>
      </c>
      <c r="Q94" s="149">
        <v>29410980</v>
      </c>
      <c r="R94" s="149">
        <v>21068740</v>
      </c>
      <c r="S94" s="149">
        <v>23759200</v>
      </c>
      <c r="T94" s="149">
        <v>23647100</v>
      </c>
      <c r="U94" s="149">
        <v>23674500</v>
      </c>
      <c r="V94" s="149">
        <v>62243700</v>
      </c>
    </row>
    <row r="95" spans="1:22" ht="13.5">
      <c r="A95" s="30"/>
      <c r="B95" s="31"/>
      <c r="C95" s="45"/>
      <c r="D95" s="15"/>
      <c r="E95" s="47"/>
      <c r="F95" s="6"/>
      <c r="G95" s="250"/>
      <c r="H95" s="250"/>
      <c r="I95" s="250"/>
      <c r="J95" s="250"/>
      <c r="K95" s="151"/>
      <c r="L95" s="149"/>
      <c r="M95" s="149"/>
      <c r="N95" s="149"/>
      <c r="O95" s="149"/>
      <c r="P95" s="149"/>
      <c r="Q95" s="149"/>
      <c r="R95" s="149"/>
      <c r="S95" s="149"/>
      <c r="T95" s="149"/>
      <c r="U95" s="149"/>
      <c r="V95" s="149"/>
    </row>
    <row r="96" spans="1:22" ht="12.75">
      <c r="A96" s="32" t="s">
        <v>114</v>
      </c>
      <c r="B96" s="33">
        <f aca="true" t="shared" si="47" ref="B96:K96">B97</f>
        <v>499100000</v>
      </c>
      <c r="C96" s="33">
        <f t="shared" si="47"/>
        <v>329801192</v>
      </c>
      <c r="D96" s="125">
        <f t="shared" si="47"/>
        <v>0.660791809256662</v>
      </c>
      <c r="E96" s="178">
        <f t="shared" si="47"/>
        <v>0</v>
      </c>
      <c r="F96" s="24">
        <f t="shared" si="47"/>
        <v>169298808</v>
      </c>
      <c r="G96" s="253"/>
      <c r="H96" s="253"/>
      <c r="I96" s="253"/>
      <c r="J96" s="253"/>
      <c r="K96" s="151">
        <f t="shared" si="47"/>
        <v>31122849</v>
      </c>
      <c r="L96" s="149">
        <f aca="true" t="shared" si="48" ref="L96:Q96">L97</f>
        <v>29109530</v>
      </c>
      <c r="M96" s="149">
        <f t="shared" si="48"/>
        <v>27257742</v>
      </c>
      <c r="N96" s="149">
        <f t="shared" si="48"/>
        <v>26410937</v>
      </c>
      <c r="O96" s="149">
        <f t="shared" si="48"/>
        <v>26965046</v>
      </c>
      <c r="P96" s="149">
        <f t="shared" si="48"/>
        <v>26212939</v>
      </c>
      <c r="Q96" s="149">
        <f t="shared" si="48"/>
        <v>26668917</v>
      </c>
      <c r="R96" s="149">
        <f>R97</f>
        <v>24747214</v>
      </c>
      <c r="S96" s="149">
        <f>S97</f>
        <v>27921874</v>
      </c>
      <c r="T96" s="149">
        <f>T97</f>
        <v>26781839</v>
      </c>
      <c r="U96" s="149">
        <f>U97</f>
        <v>27301248</v>
      </c>
      <c r="V96" s="149">
        <f>V97</f>
        <v>29301057</v>
      </c>
    </row>
    <row r="97" spans="1:22" ht="13.5">
      <c r="A97" s="25" t="s">
        <v>19</v>
      </c>
      <c r="B97" s="26">
        <v>499100000</v>
      </c>
      <c r="C97" s="187">
        <f>K97+L97+M97+N97+O97+P97+Q97+R97+S97+T97+U97+V97</f>
        <v>329801192</v>
      </c>
      <c r="D97" s="13">
        <f>SUM(C97/B97)</f>
        <v>0.660791809256662</v>
      </c>
      <c r="E97" s="218">
        <v>0</v>
      </c>
      <c r="F97" s="218">
        <f>B97-C97-E97</f>
        <v>169298808</v>
      </c>
      <c r="G97" s="250"/>
      <c r="H97" s="250"/>
      <c r="I97" s="250"/>
      <c r="J97" s="250"/>
      <c r="K97" s="151">
        <v>31122849</v>
      </c>
      <c r="L97" s="149">
        <v>29109530</v>
      </c>
      <c r="M97" s="149">
        <v>27257742</v>
      </c>
      <c r="N97" s="149">
        <v>26410937</v>
      </c>
      <c r="O97" s="149">
        <v>26965046</v>
      </c>
      <c r="P97" s="149">
        <v>26212939</v>
      </c>
      <c r="Q97" s="149">
        <v>26668917</v>
      </c>
      <c r="R97" s="149">
        <v>24747214</v>
      </c>
      <c r="S97" s="149">
        <v>27921874</v>
      </c>
      <c r="T97" s="149">
        <v>26781839</v>
      </c>
      <c r="U97" s="149">
        <v>27301248</v>
      </c>
      <c r="V97" s="149">
        <v>29301057</v>
      </c>
    </row>
    <row r="98" spans="1:22" ht="13.5">
      <c r="A98" s="30"/>
      <c r="B98" s="31"/>
      <c r="C98" s="31"/>
      <c r="D98" s="15"/>
      <c r="E98" s="47"/>
      <c r="F98" s="6"/>
      <c r="G98" s="250"/>
      <c r="H98" s="250"/>
      <c r="I98" s="250"/>
      <c r="J98" s="250"/>
      <c r="K98" s="151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</row>
    <row r="99" spans="1:22" ht="12.75">
      <c r="A99" s="32" t="s">
        <v>115</v>
      </c>
      <c r="B99" s="33">
        <f aca="true" t="shared" si="49" ref="B99:K99">B100</f>
        <v>650000000</v>
      </c>
      <c r="C99" s="33">
        <f t="shared" si="49"/>
        <v>551827410</v>
      </c>
      <c r="D99" s="125">
        <f t="shared" si="49"/>
        <v>0.8489652461538462</v>
      </c>
      <c r="E99" s="178">
        <f t="shared" si="49"/>
        <v>0</v>
      </c>
      <c r="F99" s="24">
        <f t="shared" si="49"/>
        <v>98172590</v>
      </c>
      <c r="G99" s="253"/>
      <c r="H99" s="253"/>
      <c r="I99" s="253"/>
      <c r="J99" s="253"/>
      <c r="K99" s="151">
        <f t="shared" si="49"/>
        <v>46435183</v>
      </c>
      <c r="L99" s="149">
        <f aca="true" t="shared" si="50" ref="L99:Q99">L100</f>
        <v>42896175</v>
      </c>
      <c r="M99" s="149">
        <f t="shared" si="50"/>
        <v>42146348</v>
      </c>
      <c r="N99" s="149">
        <f t="shared" si="50"/>
        <v>42475435</v>
      </c>
      <c r="O99" s="149">
        <f t="shared" si="50"/>
        <v>44666377</v>
      </c>
      <c r="P99" s="149">
        <f t="shared" si="50"/>
        <v>44785626</v>
      </c>
      <c r="Q99" s="149">
        <f t="shared" si="50"/>
        <v>47864038</v>
      </c>
      <c r="R99" s="149">
        <f>R100</f>
        <v>44936444</v>
      </c>
      <c r="S99" s="149">
        <f>S100</f>
        <v>47959000</v>
      </c>
      <c r="T99" s="149">
        <f>T100</f>
        <v>48114643</v>
      </c>
      <c r="U99" s="149">
        <f>U100</f>
        <v>47958897</v>
      </c>
      <c r="V99" s="149">
        <f>V100</f>
        <v>51589244</v>
      </c>
    </row>
    <row r="100" spans="1:22" ht="13.5">
      <c r="A100" s="30" t="s">
        <v>19</v>
      </c>
      <c r="B100" s="31">
        <v>650000000</v>
      </c>
      <c r="C100" s="26">
        <f>K100+L100+M100+N100+O100+P100+Q100+R100+S100+T100+U100+V100</f>
        <v>551827410</v>
      </c>
      <c r="D100" s="13">
        <f>SUM(C100/B100)</f>
        <v>0.8489652461538462</v>
      </c>
      <c r="E100" s="47">
        <v>0</v>
      </c>
      <c r="F100" s="6">
        <f>B100-C100-E100</f>
        <v>98172590</v>
      </c>
      <c r="G100" s="250"/>
      <c r="H100" s="250"/>
      <c r="I100" s="250"/>
      <c r="J100" s="250"/>
      <c r="K100" s="151">
        <v>46435183</v>
      </c>
      <c r="L100" s="149">
        <v>42896175</v>
      </c>
      <c r="M100" s="149">
        <v>42146348</v>
      </c>
      <c r="N100" s="149">
        <v>42475435</v>
      </c>
      <c r="O100" s="149">
        <v>44666377</v>
      </c>
      <c r="P100" s="149">
        <v>44785626</v>
      </c>
      <c r="Q100" s="149">
        <v>47864038</v>
      </c>
      <c r="R100" s="149">
        <v>44936444</v>
      </c>
      <c r="S100" s="149">
        <v>47959000</v>
      </c>
      <c r="T100" s="149">
        <v>48114643</v>
      </c>
      <c r="U100" s="149">
        <v>47958897</v>
      </c>
      <c r="V100" s="149">
        <v>51589244</v>
      </c>
    </row>
    <row r="101" spans="1:22" ht="13.5">
      <c r="A101" s="30"/>
      <c r="B101" s="31"/>
      <c r="C101" s="31"/>
      <c r="D101" s="15"/>
      <c r="E101" s="47"/>
      <c r="F101" s="6"/>
      <c r="G101" s="250"/>
      <c r="H101" s="250"/>
      <c r="I101" s="250"/>
      <c r="J101" s="250"/>
      <c r="K101" s="151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</row>
    <row r="102" spans="1:22" ht="12.75">
      <c r="A102" s="32" t="s">
        <v>116</v>
      </c>
      <c r="B102" s="31"/>
      <c r="C102" s="31"/>
      <c r="D102" s="15"/>
      <c r="E102" s="47"/>
      <c r="F102" s="6"/>
      <c r="G102" s="250"/>
      <c r="H102" s="250"/>
      <c r="I102" s="250"/>
      <c r="J102" s="250"/>
      <c r="K102" s="151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</row>
    <row r="103" spans="1:22" ht="12.75">
      <c r="A103" s="32" t="s">
        <v>117</v>
      </c>
      <c r="B103" s="33">
        <f aca="true" t="shared" si="51" ref="B103:K103">B104</f>
        <v>45000000</v>
      </c>
      <c r="C103" s="33">
        <f t="shared" si="51"/>
        <v>32764698</v>
      </c>
      <c r="D103" s="125">
        <f t="shared" si="51"/>
        <v>0.7281044</v>
      </c>
      <c r="E103" s="178">
        <f t="shared" si="51"/>
        <v>0</v>
      </c>
      <c r="F103" s="24">
        <f t="shared" si="51"/>
        <v>12235302</v>
      </c>
      <c r="G103" s="253"/>
      <c r="H103" s="253"/>
      <c r="I103" s="253"/>
      <c r="J103" s="253"/>
      <c r="K103" s="151">
        <f t="shared" si="51"/>
        <v>2233100</v>
      </c>
      <c r="L103" s="149">
        <f aca="true" t="shared" si="52" ref="L103:Q103">L104</f>
        <v>2546600</v>
      </c>
      <c r="M103" s="149">
        <f t="shared" si="52"/>
        <v>5485446</v>
      </c>
      <c r="N103" s="149">
        <f t="shared" si="52"/>
        <v>2564600</v>
      </c>
      <c r="O103" s="149">
        <f t="shared" si="52"/>
        <v>2713900</v>
      </c>
      <c r="P103" s="149">
        <f t="shared" si="52"/>
        <v>2713300</v>
      </c>
      <c r="Q103" s="149">
        <f t="shared" si="52"/>
        <v>2628500</v>
      </c>
      <c r="R103" s="149">
        <f>R104</f>
        <v>2691900</v>
      </c>
      <c r="S103" s="149">
        <f>S104</f>
        <v>2926700</v>
      </c>
      <c r="T103" s="149">
        <f>T104</f>
        <v>2812000</v>
      </c>
      <c r="U103" s="149">
        <f>U104</f>
        <v>2865100</v>
      </c>
      <c r="V103" s="149">
        <f>V104</f>
        <v>3050800</v>
      </c>
    </row>
    <row r="104" spans="1:22" ht="13.5">
      <c r="A104" s="30" t="s">
        <v>19</v>
      </c>
      <c r="B104" s="31">
        <v>45000000</v>
      </c>
      <c r="C104" s="26">
        <f>K104+L104+M104+N104+O104+P104+Q104+R104+S104+T104+U104+583552</f>
        <v>32764698</v>
      </c>
      <c r="D104" s="13">
        <f>SUM(C104/B104)</f>
        <v>0.7281044</v>
      </c>
      <c r="E104" s="47">
        <v>0</v>
      </c>
      <c r="F104" s="6">
        <f>B104-C104-E104</f>
        <v>12235302</v>
      </c>
      <c r="G104" s="250"/>
      <c r="H104" s="250"/>
      <c r="I104" s="250"/>
      <c r="J104" s="250"/>
      <c r="K104" s="151">
        <v>2233100</v>
      </c>
      <c r="L104" s="149">
        <v>2546600</v>
      </c>
      <c r="M104" s="149">
        <v>5485446</v>
      </c>
      <c r="N104" s="149">
        <v>2564600</v>
      </c>
      <c r="O104" s="149">
        <v>2713900</v>
      </c>
      <c r="P104" s="149">
        <v>2713300</v>
      </c>
      <c r="Q104" s="149">
        <v>2628500</v>
      </c>
      <c r="R104" s="149">
        <v>2691900</v>
      </c>
      <c r="S104" s="149">
        <v>2926700</v>
      </c>
      <c r="T104" s="149">
        <v>2812000</v>
      </c>
      <c r="U104" s="149">
        <v>2865100</v>
      </c>
      <c r="V104" s="149">
        <v>3050800</v>
      </c>
    </row>
    <row r="105" spans="1:22" ht="13.5">
      <c r="A105" s="30"/>
      <c r="B105" s="31"/>
      <c r="C105" s="31"/>
      <c r="D105" s="16"/>
      <c r="E105" s="128"/>
      <c r="F105" s="16"/>
      <c r="G105" s="251"/>
      <c r="H105" s="251"/>
      <c r="I105" s="251"/>
      <c r="J105" s="251"/>
      <c r="K105" s="151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</row>
    <row r="106" spans="1:22" ht="12.75">
      <c r="A106" s="28" t="s">
        <v>49</v>
      </c>
      <c r="B106" s="224">
        <f>B107</f>
        <v>1222362801</v>
      </c>
      <c r="C106" s="24">
        <f>C107</f>
        <v>1113568724</v>
      </c>
      <c r="D106" s="12">
        <f>SUM(C106/B106)</f>
        <v>0.9109969013201343</v>
      </c>
      <c r="E106" s="5">
        <f>E107</f>
        <v>0</v>
      </c>
      <c r="F106" s="5">
        <f>B106-C106-E106</f>
        <v>108794077</v>
      </c>
      <c r="G106" s="251"/>
      <c r="H106" s="251"/>
      <c r="I106" s="251"/>
      <c r="J106" s="251"/>
      <c r="K106" s="164">
        <f aca="true" t="shared" si="53" ref="K106:Q106">K107</f>
        <v>81019536</v>
      </c>
      <c r="L106" s="164">
        <f t="shared" si="53"/>
        <v>74927130</v>
      </c>
      <c r="M106" s="149">
        <f t="shared" si="53"/>
        <v>71048585</v>
      </c>
      <c r="N106" s="149">
        <f t="shared" si="53"/>
        <v>79926283</v>
      </c>
      <c r="O106" s="149">
        <f t="shared" si="53"/>
        <v>85914582</v>
      </c>
      <c r="P106" s="149">
        <f t="shared" si="53"/>
        <v>85054256</v>
      </c>
      <c r="Q106" s="149">
        <f t="shared" si="53"/>
        <v>102518491</v>
      </c>
      <c r="R106" s="149">
        <f>R107</f>
        <v>89937701</v>
      </c>
      <c r="S106" s="149"/>
      <c r="T106" s="149"/>
      <c r="U106" s="149"/>
      <c r="V106" s="149"/>
    </row>
    <row r="107" spans="1:22" ht="13.5">
      <c r="A107" s="44" t="s">
        <v>19</v>
      </c>
      <c r="B107" s="45">
        <f>B110+B113</f>
        <v>1222362801</v>
      </c>
      <c r="C107" s="45">
        <f>C110+C113</f>
        <v>1113568724</v>
      </c>
      <c r="D107" s="138">
        <f>SUM(C107/B107)</f>
        <v>0.9109969013201343</v>
      </c>
      <c r="E107" s="181">
        <v>0</v>
      </c>
      <c r="F107" s="106">
        <f>F106</f>
        <v>108794077</v>
      </c>
      <c r="G107" s="250"/>
      <c r="H107" s="250"/>
      <c r="I107" s="250"/>
      <c r="J107" s="250"/>
      <c r="K107" s="188">
        <f aca="true" t="shared" si="54" ref="K107:V107">K110+K113</f>
        <v>81019536</v>
      </c>
      <c r="L107" s="45">
        <f t="shared" si="54"/>
        <v>74927130</v>
      </c>
      <c r="M107" s="45">
        <f t="shared" si="54"/>
        <v>71048585</v>
      </c>
      <c r="N107" s="45">
        <f t="shared" si="54"/>
        <v>79926283</v>
      </c>
      <c r="O107" s="45">
        <f t="shared" si="54"/>
        <v>85914582</v>
      </c>
      <c r="P107" s="45">
        <f t="shared" si="54"/>
        <v>85054256</v>
      </c>
      <c r="Q107" s="45">
        <f t="shared" si="54"/>
        <v>102518491</v>
      </c>
      <c r="R107" s="45">
        <f t="shared" si="54"/>
        <v>89937701</v>
      </c>
      <c r="S107" s="45">
        <f t="shared" si="54"/>
        <v>94690793</v>
      </c>
      <c r="T107" s="45">
        <f t="shared" si="54"/>
        <v>93835618</v>
      </c>
      <c r="U107" s="45">
        <f t="shared" si="54"/>
        <v>89435479</v>
      </c>
      <c r="V107" s="45">
        <f t="shared" si="54"/>
        <v>165260270</v>
      </c>
    </row>
    <row r="108" spans="1:22" ht="13.5">
      <c r="A108" s="30"/>
      <c r="B108" s="31"/>
      <c r="C108" s="31"/>
      <c r="D108" s="15"/>
      <c r="E108" s="47"/>
      <c r="F108" s="6"/>
      <c r="G108" s="250"/>
      <c r="H108" s="250"/>
      <c r="I108" s="250"/>
      <c r="J108" s="250"/>
      <c r="K108" s="151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</row>
    <row r="109" spans="1:22" ht="12.75">
      <c r="A109" s="32" t="s">
        <v>118</v>
      </c>
      <c r="B109" s="33">
        <f aca="true" t="shared" si="55" ref="B109:K109">B110</f>
        <v>740362801</v>
      </c>
      <c r="C109" s="33">
        <f t="shared" si="55"/>
        <v>664279666</v>
      </c>
      <c r="D109" s="125">
        <f t="shared" si="55"/>
        <v>0.8972353353015098</v>
      </c>
      <c r="E109" s="178">
        <f t="shared" si="55"/>
        <v>0</v>
      </c>
      <c r="F109" s="24">
        <f t="shared" si="55"/>
        <v>76083135</v>
      </c>
      <c r="G109" s="253"/>
      <c r="H109" s="253"/>
      <c r="I109" s="253"/>
      <c r="J109" s="253"/>
      <c r="K109" s="151">
        <f t="shared" si="55"/>
        <v>46583812</v>
      </c>
      <c r="L109" s="149">
        <f aca="true" t="shared" si="56" ref="L109:Q109">L110</f>
        <v>43474685</v>
      </c>
      <c r="M109" s="149">
        <f t="shared" si="56"/>
        <v>38801879</v>
      </c>
      <c r="N109" s="149">
        <f t="shared" si="56"/>
        <v>46368685</v>
      </c>
      <c r="O109" s="149">
        <f t="shared" si="56"/>
        <v>49817651</v>
      </c>
      <c r="P109" s="149">
        <f t="shared" si="56"/>
        <v>48037269</v>
      </c>
      <c r="Q109" s="149">
        <f t="shared" si="56"/>
        <v>61609220</v>
      </c>
      <c r="R109" s="149">
        <f>R110</f>
        <v>51242071</v>
      </c>
      <c r="S109" s="149">
        <f>S110</f>
        <v>54902767</v>
      </c>
      <c r="T109" s="149">
        <f>T110</f>
        <v>52688114</v>
      </c>
      <c r="U109" s="149">
        <f>U110</f>
        <v>49026830</v>
      </c>
      <c r="V109" s="149">
        <f>V110</f>
        <v>121726683</v>
      </c>
    </row>
    <row r="110" spans="1:22" ht="13.5">
      <c r="A110" s="25" t="s">
        <v>19</v>
      </c>
      <c r="B110" s="46">
        <v>740362801</v>
      </c>
      <c r="C110" s="26">
        <f>K110+L110+M110+N110+O110+P110+Q110+R110+S110+T110+U110+V110</f>
        <v>664279666</v>
      </c>
      <c r="D110" s="13">
        <f>SUM(C110/B110)</f>
        <v>0.8972353353015098</v>
      </c>
      <c r="E110" s="171">
        <v>0</v>
      </c>
      <c r="F110" s="6">
        <f>B110-C110-E110</f>
        <v>76083135</v>
      </c>
      <c r="G110" s="250"/>
      <c r="H110" s="250"/>
      <c r="I110" s="250"/>
      <c r="J110" s="250"/>
      <c r="K110" s="151">
        <v>46583812</v>
      </c>
      <c r="L110" s="149">
        <v>43474685</v>
      </c>
      <c r="M110" s="149">
        <v>38801879</v>
      </c>
      <c r="N110" s="149">
        <v>46368685</v>
      </c>
      <c r="O110" s="149">
        <v>49817651</v>
      </c>
      <c r="P110" s="149">
        <v>48037269</v>
      </c>
      <c r="Q110" s="149">
        <v>61609220</v>
      </c>
      <c r="R110" s="149">
        <v>51242071</v>
      </c>
      <c r="S110" s="149">
        <v>54902767</v>
      </c>
      <c r="T110" s="149">
        <v>52688114</v>
      </c>
      <c r="U110" s="149">
        <v>49026830</v>
      </c>
      <c r="V110" s="149">
        <v>121726683</v>
      </c>
    </row>
    <row r="111" spans="1:22" ht="13.5">
      <c r="A111" s="44"/>
      <c r="B111" s="45"/>
      <c r="C111" s="45"/>
      <c r="D111" s="135"/>
      <c r="E111" s="139"/>
      <c r="F111" s="6"/>
      <c r="G111" s="250"/>
      <c r="H111" s="250"/>
      <c r="I111" s="250"/>
      <c r="J111" s="250"/>
      <c r="K111" s="151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</row>
    <row r="112" spans="1:22" ht="12.75">
      <c r="A112" s="32" t="s">
        <v>119</v>
      </c>
      <c r="B112" s="33">
        <f aca="true" t="shared" si="57" ref="B112:K112">B113</f>
        <v>482000000</v>
      </c>
      <c r="C112" s="33">
        <f t="shared" si="57"/>
        <v>449289058</v>
      </c>
      <c r="D112" s="125">
        <f t="shared" si="57"/>
        <v>0.9321349751037344</v>
      </c>
      <c r="E112" s="178">
        <f t="shared" si="57"/>
        <v>0</v>
      </c>
      <c r="F112" s="24">
        <f t="shared" si="57"/>
        <v>32710942</v>
      </c>
      <c r="G112" s="253"/>
      <c r="H112" s="253"/>
      <c r="I112" s="253"/>
      <c r="J112" s="253"/>
      <c r="K112" s="151">
        <f t="shared" si="57"/>
        <v>34435724</v>
      </c>
      <c r="L112" s="149">
        <f aca="true" t="shared" si="58" ref="L112:Q112">L113</f>
        <v>31452445</v>
      </c>
      <c r="M112" s="149">
        <f t="shared" si="58"/>
        <v>32246706</v>
      </c>
      <c r="N112" s="149">
        <f t="shared" si="58"/>
        <v>33557598</v>
      </c>
      <c r="O112" s="149">
        <f t="shared" si="58"/>
        <v>36096931</v>
      </c>
      <c r="P112" s="149">
        <f t="shared" si="58"/>
        <v>37016987</v>
      </c>
      <c r="Q112" s="149">
        <f t="shared" si="58"/>
        <v>40909271</v>
      </c>
      <c r="R112" s="149">
        <f>R113</f>
        <v>38695630</v>
      </c>
      <c r="S112" s="149">
        <f>S113</f>
        <v>39788026</v>
      </c>
      <c r="T112" s="149">
        <f>T113</f>
        <v>41147504</v>
      </c>
      <c r="U112" s="149">
        <f>U113</f>
        <v>40408649</v>
      </c>
      <c r="V112" s="149">
        <f>V113</f>
        <v>43533587</v>
      </c>
    </row>
    <row r="113" spans="1:22" ht="13.5">
      <c r="A113" s="30" t="s">
        <v>19</v>
      </c>
      <c r="B113" s="31">
        <v>482000000</v>
      </c>
      <c r="C113" s="26">
        <f>K113+L113+M113+N113+O113+P113+Q113+R113+S113+T113+U113+V113</f>
        <v>449289058</v>
      </c>
      <c r="D113" s="13">
        <f>SUM(C113/B113)</f>
        <v>0.9321349751037344</v>
      </c>
      <c r="E113" s="47">
        <v>0</v>
      </c>
      <c r="F113" s="6">
        <f>B113-C113-E113</f>
        <v>32710942</v>
      </c>
      <c r="G113" s="250"/>
      <c r="H113" s="250"/>
      <c r="I113" s="250"/>
      <c r="J113" s="250"/>
      <c r="K113" s="151">
        <v>34435724</v>
      </c>
      <c r="L113" s="149">
        <v>31452445</v>
      </c>
      <c r="M113" s="149">
        <v>32246706</v>
      </c>
      <c r="N113" s="149">
        <v>33557598</v>
      </c>
      <c r="O113" s="149">
        <v>36096931</v>
      </c>
      <c r="P113" s="149">
        <v>37016987</v>
      </c>
      <c r="Q113" s="149">
        <v>40909271</v>
      </c>
      <c r="R113" s="149">
        <v>38695630</v>
      </c>
      <c r="S113" s="149">
        <v>39788026</v>
      </c>
      <c r="T113" s="149">
        <v>41147504</v>
      </c>
      <c r="U113" s="149">
        <v>40408649</v>
      </c>
      <c r="V113" s="149">
        <v>43533587</v>
      </c>
    </row>
    <row r="114" spans="1:22" ht="13.5">
      <c r="A114" s="30"/>
      <c r="B114" s="31"/>
      <c r="C114" s="31"/>
      <c r="D114" s="15"/>
      <c r="E114" s="47"/>
      <c r="F114" s="6"/>
      <c r="G114" s="250"/>
      <c r="H114" s="250"/>
      <c r="I114" s="250"/>
      <c r="J114" s="250"/>
      <c r="K114" s="151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</row>
    <row r="115" spans="1:22" ht="12.75">
      <c r="A115" s="32" t="s">
        <v>50</v>
      </c>
      <c r="B115" s="33">
        <f>B116</f>
        <v>260000000</v>
      </c>
      <c r="C115" s="33">
        <f>C116</f>
        <v>232526280</v>
      </c>
      <c r="D115" s="12">
        <f>SUM(C115/B115)</f>
        <v>0.8943318461538462</v>
      </c>
      <c r="E115" s="128">
        <f>E116</f>
        <v>0</v>
      </c>
      <c r="F115" s="5">
        <f>B115-C115-E115</f>
        <v>27473720</v>
      </c>
      <c r="G115" s="251"/>
      <c r="H115" s="251"/>
      <c r="I115" s="251"/>
      <c r="J115" s="251"/>
      <c r="K115" s="151">
        <f aca="true" t="shared" si="59" ref="K115:P115">K116</f>
        <v>14302440</v>
      </c>
      <c r="L115" s="149">
        <f t="shared" si="59"/>
        <v>15650400</v>
      </c>
      <c r="M115" s="149">
        <f t="shared" si="59"/>
        <v>14868400</v>
      </c>
      <c r="N115" s="149">
        <f t="shared" si="59"/>
        <v>14942700</v>
      </c>
      <c r="O115" s="149">
        <f t="shared" si="59"/>
        <v>16146900</v>
      </c>
      <c r="P115" s="149">
        <f t="shared" si="59"/>
        <v>18770800</v>
      </c>
      <c r="Q115" s="149">
        <f aca="true" t="shared" si="60" ref="Q115:V115">Q116</f>
        <v>22057360</v>
      </c>
      <c r="R115" s="149">
        <f t="shared" si="60"/>
        <v>15798980</v>
      </c>
      <c r="S115" s="149">
        <f t="shared" si="60"/>
        <v>17817500</v>
      </c>
      <c r="T115" s="149">
        <f t="shared" si="60"/>
        <v>17734100</v>
      </c>
      <c r="U115" s="149">
        <f t="shared" si="60"/>
        <v>17754200</v>
      </c>
      <c r="V115" s="149">
        <f t="shared" si="60"/>
        <v>46682500</v>
      </c>
    </row>
    <row r="116" spans="1:22" ht="13.5">
      <c r="A116" s="30" t="s">
        <v>19</v>
      </c>
      <c r="B116" s="31">
        <v>260000000</v>
      </c>
      <c r="C116" s="26">
        <f>K116+L116+M116+N116+O116+P116+Q116+R116+S116+T116+U116+V116</f>
        <v>232526280</v>
      </c>
      <c r="D116" s="15">
        <f>SUM(C116/B116)</f>
        <v>0.8943318461538462</v>
      </c>
      <c r="E116" s="47">
        <v>0</v>
      </c>
      <c r="F116" s="6">
        <f>F115</f>
        <v>27473720</v>
      </c>
      <c r="G116" s="250"/>
      <c r="H116" s="250"/>
      <c r="I116" s="250"/>
      <c r="J116" s="250"/>
      <c r="K116" s="151">
        <v>14302440</v>
      </c>
      <c r="L116" s="149">
        <v>15650400</v>
      </c>
      <c r="M116" s="149">
        <v>14868400</v>
      </c>
      <c r="N116" s="149">
        <v>14942700</v>
      </c>
      <c r="O116" s="149">
        <v>16146900</v>
      </c>
      <c r="P116" s="149">
        <v>18770800</v>
      </c>
      <c r="Q116" s="149">
        <v>22057360</v>
      </c>
      <c r="R116" s="149">
        <v>15798980</v>
      </c>
      <c r="S116" s="149">
        <v>17817500</v>
      </c>
      <c r="T116" s="149">
        <v>17734100</v>
      </c>
      <c r="U116" s="149">
        <v>17754200</v>
      </c>
      <c r="V116" s="149">
        <v>46682500</v>
      </c>
    </row>
    <row r="117" spans="1:22" ht="13.5">
      <c r="A117" s="25"/>
      <c r="B117" s="26"/>
      <c r="C117" s="26"/>
      <c r="D117" s="48"/>
      <c r="E117" s="171"/>
      <c r="F117" s="6"/>
      <c r="G117" s="250"/>
      <c r="H117" s="250"/>
      <c r="I117" s="250"/>
      <c r="J117" s="250"/>
      <c r="K117" s="151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</row>
    <row r="118" spans="1:22" ht="12.75">
      <c r="A118" s="109" t="s">
        <v>51</v>
      </c>
      <c r="B118" s="97">
        <f>B119</f>
        <v>42000000</v>
      </c>
      <c r="C118" s="97">
        <f>C119</f>
        <v>38747735</v>
      </c>
      <c r="D118" s="107">
        <f>SUM(C118/B118)</f>
        <v>0.9225651190476191</v>
      </c>
      <c r="E118" s="102">
        <f>E119</f>
        <v>0</v>
      </c>
      <c r="F118" s="5">
        <f>B118-C118-E118</f>
        <v>3252265</v>
      </c>
      <c r="G118" s="251"/>
      <c r="H118" s="251"/>
      <c r="I118" s="251"/>
      <c r="J118" s="251"/>
      <c r="K118" s="151">
        <f aca="true" t="shared" si="61" ref="K118:P118">K119</f>
        <v>2382940</v>
      </c>
      <c r="L118" s="149">
        <f t="shared" si="61"/>
        <v>2606700</v>
      </c>
      <c r="M118" s="149">
        <f t="shared" si="61"/>
        <v>2477300</v>
      </c>
      <c r="N118" s="149">
        <f t="shared" si="61"/>
        <v>2489000</v>
      </c>
      <c r="O118" s="149">
        <f t="shared" si="61"/>
        <v>2690800</v>
      </c>
      <c r="P118" s="149">
        <f t="shared" si="61"/>
        <v>3128200</v>
      </c>
      <c r="Q118" s="149">
        <f aca="true" t="shared" si="62" ref="Q118:V118">Q119</f>
        <v>3676605</v>
      </c>
      <c r="R118" s="149">
        <f t="shared" si="62"/>
        <v>2632590</v>
      </c>
      <c r="S118" s="149">
        <f t="shared" si="62"/>
        <v>2969100</v>
      </c>
      <c r="T118" s="149">
        <f t="shared" si="62"/>
        <v>2955300</v>
      </c>
      <c r="U118" s="149">
        <f t="shared" si="62"/>
        <v>2958600</v>
      </c>
      <c r="V118" s="149">
        <f t="shared" si="62"/>
        <v>7780600</v>
      </c>
    </row>
    <row r="119" spans="1:22" ht="13.5">
      <c r="A119" s="25" t="s">
        <v>19</v>
      </c>
      <c r="B119" s="46">
        <v>42000000</v>
      </c>
      <c r="C119" s="26">
        <f>K119+L119+M119+N119+O119+P119+Q119+R119+S119+T119+U119+V119</f>
        <v>38747735</v>
      </c>
      <c r="D119" s="13">
        <f>SUM(C119/B119)</f>
        <v>0.9225651190476191</v>
      </c>
      <c r="E119" s="47">
        <v>0</v>
      </c>
      <c r="F119" s="6">
        <f>F118</f>
        <v>3252265</v>
      </c>
      <c r="G119" s="250"/>
      <c r="H119" s="250"/>
      <c r="I119" s="250"/>
      <c r="J119" s="250"/>
      <c r="K119" s="151">
        <v>2382940</v>
      </c>
      <c r="L119" s="149">
        <v>2606700</v>
      </c>
      <c r="M119" s="149">
        <v>2477300</v>
      </c>
      <c r="N119" s="149">
        <v>2489000</v>
      </c>
      <c r="O119" s="149">
        <v>2690800</v>
      </c>
      <c r="P119" s="149">
        <v>3128200</v>
      </c>
      <c r="Q119" s="149">
        <v>3676605</v>
      </c>
      <c r="R119" s="149">
        <v>2632590</v>
      </c>
      <c r="S119" s="149">
        <v>2969100</v>
      </c>
      <c r="T119" s="149">
        <v>2955300</v>
      </c>
      <c r="U119" s="149">
        <v>2958600</v>
      </c>
      <c r="V119" s="149">
        <v>7780600</v>
      </c>
    </row>
    <row r="120" spans="1:22" ht="13.5">
      <c r="A120" s="44"/>
      <c r="B120" s="45"/>
      <c r="C120" s="45"/>
      <c r="D120" s="48"/>
      <c r="E120" s="124"/>
      <c r="F120" s="26"/>
      <c r="G120" s="188"/>
      <c r="H120" s="188"/>
      <c r="I120" s="188"/>
      <c r="J120" s="188"/>
      <c r="K120" s="151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</row>
    <row r="121" spans="1:22" ht="12.75">
      <c r="A121" s="32" t="s">
        <v>52</v>
      </c>
      <c r="B121" s="33">
        <f>B122</f>
        <v>42000000</v>
      </c>
      <c r="C121" s="33">
        <f>C122</f>
        <v>38747735</v>
      </c>
      <c r="D121" s="12">
        <f>SUM(C121/B121)</f>
        <v>0.9225651190476191</v>
      </c>
      <c r="E121" s="128">
        <f>E122</f>
        <v>0</v>
      </c>
      <c r="F121" s="5">
        <f>B121-C121-E121</f>
        <v>3252265</v>
      </c>
      <c r="G121" s="251"/>
      <c r="H121" s="251"/>
      <c r="I121" s="251"/>
      <c r="J121" s="251"/>
      <c r="K121" s="151">
        <f aca="true" t="shared" si="63" ref="K121:P121">K122</f>
        <v>2382940</v>
      </c>
      <c r="L121" s="149">
        <f t="shared" si="63"/>
        <v>2606700</v>
      </c>
      <c r="M121" s="149">
        <f t="shared" si="63"/>
        <v>2477300</v>
      </c>
      <c r="N121" s="149">
        <f t="shared" si="63"/>
        <v>2489000</v>
      </c>
      <c r="O121" s="149">
        <f t="shared" si="63"/>
        <v>2690800</v>
      </c>
      <c r="P121" s="149">
        <f t="shared" si="63"/>
        <v>3128200</v>
      </c>
      <c r="Q121" s="149">
        <f aca="true" t="shared" si="64" ref="Q121:V121">Q122</f>
        <v>3676605</v>
      </c>
      <c r="R121" s="149">
        <f t="shared" si="64"/>
        <v>2632590</v>
      </c>
      <c r="S121" s="149">
        <f t="shared" si="64"/>
        <v>2969100</v>
      </c>
      <c r="T121" s="149">
        <f t="shared" si="64"/>
        <v>2955300</v>
      </c>
      <c r="U121" s="149">
        <f t="shared" si="64"/>
        <v>2958600</v>
      </c>
      <c r="V121" s="149">
        <f t="shared" si="64"/>
        <v>7780600</v>
      </c>
    </row>
    <row r="122" spans="1:22" ht="13.5">
      <c r="A122" s="25" t="s">
        <v>19</v>
      </c>
      <c r="B122" s="26">
        <v>42000000</v>
      </c>
      <c r="C122" s="26">
        <f>K122+L122+M122+N122+O122+P122+Q122+R122+S122+T122+U122+V122</f>
        <v>38747735</v>
      </c>
      <c r="D122" s="13">
        <f>SUM(C122/B122)</f>
        <v>0.9225651190476191</v>
      </c>
      <c r="E122" s="171">
        <v>0</v>
      </c>
      <c r="F122" s="6">
        <f>F121</f>
        <v>3252265</v>
      </c>
      <c r="G122" s="250"/>
      <c r="H122" s="250"/>
      <c r="I122" s="250"/>
      <c r="J122" s="250"/>
      <c r="K122" s="151">
        <v>2382940</v>
      </c>
      <c r="L122" s="149">
        <v>2606700</v>
      </c>
      <c r="M122" s="149">
        <v>2477300</v>
      </c>
      <c r="N122" s="149">
        <v>2489000</v>
      </c>
      <c r="O122" s="149">
        <v>2690800</v>
      </c>
      <c r="P122" s="149">
        <v>3128200</v>
      </c>
      <c r="Q122" s="149">
        <v>3676605</v>
      </c>
      <c r="R122" s="149">
        <v>2632590</v>
      </c>
      <c r="S122" s="149">
        <v>2969100</v>
      </c>
      <c r="T122" s="149">
        <v>2955300</v>
      </c>
      <c r="U122" s="149">
        <v>2958600</v>
      </c>
      <c r="V122" s="149">
        <v>7780600</v>
      </c>
    </row>
    <row r="123" spans="1:22" ht="13.5">
      <c r="A123" s="44"/>
      <c r="B123" s="45"/>
      <c r="C123" s="45"/>
      <c r="D123" s="87"/>
      <c r="E123" s="139"/>
      <c r="F123" s="6"/>
      <c r="G123" s="250"/>
      <c r="H123" s="250"/>
      <c r="I123" s="250"/>
      <c r="J123" s="250"/>
      <c r="K123" s="151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</row>
    <row r="124" spans="1:22" ht="12.75">
      <c r="A124" s="32" t="s">
        <v>53</v>
      </c>
      <c r="B124" s="31"/>
      <c r="C124" s="31"/>
      <c r="D124" s="16"/>
      <c r="E124" s="128"/>
      <c r="F124" s="5"/>
      <c r="G124" s="251"/>
      <c r="H124" s="251"/>
      <c r="I124" s="251"/>
      <c r="J124" s="251"/>
      <c r="K124" s="151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</row>
    <row r="125" spans="1:22" ht="12.75">
      <c r="A125" s="32" t="s">
        <v>54</v>
      </c>
      <c r="B125" s="33">
        <f>B126</f>
        <v>88000000</v>
      </c>
      <c r="C125" s="33">
        <f>C126</f>
        <v>77508523</v>
      </c>
      <c r="D125" s="12">
        <f>SUM(C125/B125)</f>
        <v>0.8807786704545455</v>
      </c>
      <c r="E125" s="128">
        <f>E126</f>
        <v>0</v>
      </c>
      <c r="F125" s="5">
        <f>B125-C125-E125</f>
        <v>10491477</v>
      </c>
      <c r="G125" s="251"/>
      <c r="H125" s="251"/>
      <c r="I125" s="251"/>
      <c r="J125" s="251"/>
      <c r="K125" s="151">
        <f>K126</f>
        <v>4766900</v>
      </c>
      <c r="L125" s="149">
        <f>L126</f>
        <v>5216000</v>
      </c>
      <c r="M125" s="149">
        <f>M126</f>
        <v>4955400</v>
      </c>
      <c r="N125" s="149">
        <v>4981100</v>
      </c>
      <c r="O125" s="149">
        <f aca="true" t="shared" si="65" ref="O125:T125">O126</f>
        <v>5382300</v>
      </c>
      <c r="P125" s="149">
        <f t="shared" si="65"/>
        <v>6257200</v>
      </c>
      <c r="Q125" s="149">
        <f t="shared" si="65"/>
        <v>7353900</v>
      </c>
      <c r="R125" s="149">
        <f t="shared" si="65"/>
        <v>5266100</v>
      </c>
      <c r="S125" s="149">
        <f t="shared" si="65"/>
        <v>5939523</v>
      </c>
      <c r="T125" s="149">
        <f t="shared" si="65"/>
        <v>5911900</v>
      </c>
      <c r="U125" s="149">
        <f>U126</f>
        <v>5918100</v>
      </c>
      <c r="V125" s="149">
        <f>V126</f>
        <v>15560100</v>
      </c>
    </row>
    <row r="126" spans="1:22" ht="13.5">
      <c r="A126" s="30" t="s">
        <v>19</v>
      </c>
      <c r="B126" s="31">
        <v>88000000</v>
      </c>
      <c r="C126" s="26">
        <f>K126+L126+M126+N126+O126+P126+Q126+R126+S126+T126+U126+V126</f>
        <v>77508523</v>
      </c>
      <c r="D126" s="13">
        <f>SUM(C126/B126)</f>
        <v>0.8807786704545455</v>
      </c>
      <c r="E126" s="47">
        <v>0</v>
      </c>
      <c r="F126" s="6">
        <f>F125</f>
        <v>10491477</v>
      </c>
      <c r="G126" s="250"/>
      <c r="H126" s="250"/>
      <c r="I126" s="250"/>
      <c r="J126" s="250"/>
      <c r="K126" s="151">
        <v>4766900</v>
      </c>
      <c r="L126" s="149">
        <v>5216000</v>
      </c>
      <c r="M126" s="149">
        <v>4955400</v>
      </c>
      <c r="N126" s="149">
        <v>4981100</v>
      </c>
      <c r="O126" s="149">
        <v>5382300</v>
      </c>
      <c r="P126" s="149">
        <v>6257200</v>
      </c>
      <c r="Q126" s="149">
        <v>7353900</v>
      </c>
      <c r="R126" s="149">
        <v>5266100</v>
      </c>
      <c r="S126" s="149">
        <v>5939523</v>
      </c>
      <c r="T126" s="149">
        <v>5911900</v>
      </c>
      <c r="U126" s="149">
        <v>5918100</v>
      </c>
      <c r="V126" s="149">
        <v>15560100</v>
      </c>
    </row>
    <row r="127" spans="1:22" ht="13.5">
      <c r="A127" s="34"/>
      <c r="B127" s="35"/>
      <c r="C127" s="35"/>
      <c r="D127" s="216"/>
      <c r="E127" s="180"/>
      <c r="F127" s="91"/>
      <c r="G127" s="254"/>
      <c r="H127" s="254"/>
      <c r="I127" s="254"/>
      <c r="J127" s="254"/>
      <c r="K127" s="151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</row>
    <row r="128" spans="1:22" ht="15.75">
      <c r="A128" s="36" t="s">
        <v>6</v>
      </c>
      <c r="B128" s="37">
        <f>B130</f>
        <v>15844632550</v>
      </c>
      <c r="C128" s="37">
        <f>C130</f>
        <v>15820935121</v>
      </c>
      <c r="D128" s="88">
        <f>SUM(C128/B128)</f>
        <v>0.9985043875946495</v>
      </c>
      <c r="E128" s="182">
        <f>E130</f>
        <v>0</v>
      </c>
      <c r="F128" s="89">
        <f>B128-C128-E128</f>
        <v>23697429</v>
      </c>
      <c r="G128" s="156"/>
      <c r="H128" s="156"/>
      <c r="I128" s="156"/>
      <c r="J128" s="156"/>
      <c r="K128" s="189">
        <f>K130</f>
        <v>0</v>
      </c>
      <c r="L128" s="37">
        <f>L130</f>
        <v>0</v>
      </c>
      <c r="M128" s="149">
        <f aca="true" t="shared" si="66" ref="M128:T129">M129</f>
        <v>0</v>
      </c>
      <c r="N128" s="149">
        <f t="shared" si="66"/>
        <v>1421232550</v>
      </c>
      <c r="O128" s="149">
        <f t="shared" si="66"/>
        <v>14344811351</v>
      </c>
      <c r="P128" s="149">
        <f t="shared" si="66"/>
        <v>0</v>
      </c>
      <c r="Q128" s="149">
        <f t="shared" si="66"/>
        <v>44310000</v>
      </c>
      <c r="R128" s="149">
        <f>R129</f>
        <v>0</v>
      </c>
      <c r="S128" s="149">
        <f>S129</f>
        <v>0</v>
      </c>
      <c r="T128" s="149">
        <f>T129</f>
        <v>0</v>
      </c>
      <c r="U128" s="149">
        <f>U129</f>
        <v>0</v>
      </c>
      <c r="V128" s="149">
        <f>V129</f>
        <v>0</v>
      </c>
    </row>
    <row r="129" spans="1:22" ht="12.75">
      <c r="A129" s="23" t="s">
        <v>55</v>
      </c>
      <c r="B129" s="24">
        <f>SUM(B130)</f>
        <v>15844632550</v>
      </c>
      <c r="C129" s="24">
        <f>SUM(C130)</f>
        <v>15820935121</v>
      </c>
      <c r="D129" s="98">
        <f>D128</f>
        <v>0.9985043875946495</v>
      </c>
      <c r="E129" s="139">
        <f>E130</f>
        <v>0</v>
      </c>
      <c r="F129" s="106">
        <f>F128</f>
        <v>23697429</v>
      </c>
      <c r="G129" s="250"/>
      <c r="H129" s="250"/>
      <c r="I129" s="250"/>
      <c r="J129" s="250"/>
      <c r="K129" s="153">
        <f>K128</f>
        <v>0</v>
      </c>
      <c r="L129" s="143">
        <f>L128</f>
        <v>0</v>
      </c>
      <c r="M129" s="149">
        <f t="shared" si="66"/>
        <v>0</v>
      </c>
      <c r="N129" s="149">
        <f t="shared" si="66"/>
        <v>1421232550</v>
      </c>
      <c r="O129" s="149">
        <f t="shared" si="66"/>
        <v>14344811351</v>
      </c>
      <c r="P129" s="149">
        <f t="shared" si="66"/>
        <v>0</v>
      </c>
      <c r="Q129" s="149">
        <f t="shared" si="66"/>
        <v>44310000</v>
      </c>
      <c r="R129" s="149">
        <f t="shared" si="66"/>
        <v>0</v>
      </c>
      <c r="S129" s="149">
        <f t="shared" si="66"/>
        <v>0</v>
      </c>
      <c r="T129" s="149">
        <f t="shared" si="66"/>
        <v>0</v>
      </c>
      <c r="U129" s="149"/>
      <c r="V129" s="149"/>
    </row>
    <row r="130" spans="1:22" ht="13.5">
      <c r="A130" s="25" t="s">
        <v>19</v>
      </c>
      <c r="B130" s="26">
        <f>B133+B136+B139+B142</f>
        <v>15844632550</v>
      </c>
      <c r="C130" s="26">
        <f>C133+C136+C139+C142</f>
        <v>15820935121</v>
      </c>
      <c r="D130" s="48">
        <f>SUM(C130/B130)</f>
        <v>0.9985043875946495</v>
      </c>
      <c r="E130" s="26">
        <f>E133+E136+E139+E142</f>
        <v>0</v>
      </c>
      <c r="F130" s="6">
        <f>F129</f>
        <v>23697429</v>
      </c>
      <c r="G130" s="218"/>
      <c r="H130" s="218"/>
      <c r="I130" s="218"/>
      <c r="J130" s="218"/>
      <c r="K130" s="187">
        <f aca="true" t="shared" si="67" ref="K130:V130">K133+K136+K139+K142</f>
        <v>0</v>
      </c>
      <c r="L130" s="26">
        <f t="shared" si="67"/>
        <v>0</v>
      </c>
      <c r="M130" s="26">
        <f t="shared" si="67"/>
        <v>0</v>
      </c>
      <c r="N130" s="26">
        <f t="shared" si="67"/>
        <v>1421232550</v>
      </c>
      <c r="O130" s="26">
        <f t="shared" si="67"/>
        <v>14344811351</v>
      </c>
      <c r="P130" s="26">
        <f t="shared" si="67"/>
        <v>0</v>
      </c>
      <c r="Q130" s="26">
        <f t="shared" si="67"/>
        <v>44310000</v>
      </c>
      <c r="R130" s="26">
        <f t="shared" si="67"/>
        <v>0</v>
      </c>
      <c r="S130" s="26">
        <f t="shared" si="67"/>
        <v>0</v>
      </c>
      <c r="T130" s="26">
        <f t="shared" si="67"/>
        <v>0</v>
      </c>
      <c r="U130" s="26">
        <f t="shared" si="67"/>
        <v>650760</v>
      </c>
      <c r="V130" s="26">
        <f t="shared" si="67"/>
        <v>9930460</v>
      </c>
    </row>
    <row r="131" spans="1:22" ht="13.5">
      <c r="A131" s="20"/>
      <c r="B131" s="29"/>
      <c r="C131" s="26"/>
      <c r="D131" s="48"/>
      <c r="E131" s="47"/>
      <c r="F131" s="6"/>
      <c r="G131" s="250"/>
      <c r="H131" s="250"/>
      <c r="I131" s="250"/>
      <c r="J131" s="250"/>
      <c r="K131" s="151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</row>
    <row r="132" spans="1:22" ht="12.75">
      <c r="A132" s="23" t="s">
        <v>56</v>
      </c>
      <c r="B132" s="27">
        <f>SUM(B133)</f>
        <v>22000000</v>
      </c>
      <c r="C132" s="24">
        <f>C133</f>
        <v>0</v>
      </c>
      <c r="D132" s="51">
        <f>SUM(C132/B132)</f>
        <v>0</v>
      </c>
      <c r="E132" s="57">
        <f>E133</f>
        <v>0</v>
      </c>
      <c r="F132" s="5">
        <f>B132-C132-E132</f>
        <v>22000000</v>
      </c>
      <c r="G132" s="251"/>
      <c r="H132" s="251"/>
      <c r="I132" s="251"/>
      <c r="J132" s="251"/>
      <c r="K132" s="151">
        <f aca="true" t="shared" si="68" ref="K132:P132">K133</f>
        <v>0</v>
      </c>
      <c r="L132" s="149">
        <f t="shared" si="68"/>
        <v>0</v>
      </c>
      <c r="M132" s="149">
        <f t="shared" si="68"/>
        <v>0</v>
      </c>
      <c r="N132" s="149">
        <f t="shared" si="68"/>
        <v>0</v>
      </c>
      <c r="O132" s="149">
        <f t="shared" si="68"/>
        <v>0</v>
      </c>
      <c r="P132" s="149">
        <f t="shared" si="68"/>
        <v>0</v>
      </c>
      <c r="Q132" s="149">
        <f aca="true" t="shared" si="69" ref="Q132:V132">Q133</f>
        <v>0</v>
      </c>
      <c r="R132" s="149">
        <f t="shared" si="69"/>
        <v>0</v>
      </c>
      <c r="S132" s="149">
        <f t="shared" si="69"/>
        <v>0</v>
      </c>
      <c r="T132" s="149">
        <f t="shared" si="69"/>
        <v>0</v>
      </c>
      <c r="U132" s="149">
        <f t="shared" si="69"/>
        <v>0</v>
      </c>
      <c r="V132" s="149">
        <f t="shared" si="69"/>
        <v>0</v>
      </c>
    </row>
    <row r="133" spans="1:22" ht="13.5">
      <c r="A133" s="25" t="s">
        <v>19</v>
      </c>
      <c r="B133" s="26">
        <v>22000000</v>
      </c>
      <c r="C133" s="26">
        <f>K133+L133+M133+N133+O133+P133+Q133+R133+S133+T133+U133+V133</f>
        <v>0</v>
      </c>
      <c r="D133" s="86">
        <f>D132</f>
        <v>0</v>
      </c>
      <c r="E133" s="47">
        <v>0</v>
      </c>
      <c r="F133" s="6">
        <f>F132</f>
        <v>22000000</v>
      </c>
      <c r="G133" s="250"/>
      <c r="H133" s="250"/>
      <c r="I133" s="250"/>
      <c r="J133" s="250"/>
      <c r="K133" s="151">
        <v>0</v>
      </c>
      <c r="L133" s="149">
        <v>0</v>
      </c>
      <c r="M133" s="149">
        <v>0</v>
      </c>
      <c r="N133" s="149">
        <v>0</v>
      </c>
      <c r="O133" s="149">
        <v>0</v>
      </c>
      <c r="P133" s="149">
        <v>0</v>
      </c>
      <c r="Q133" s="149">
        <v>0</v>
      </c>
      <c r="R133" s="149">
        <v>0</v>
      </c>
      <c r="S133" s="149">
        <v>0</v>
      </c>
      <c r="T133" s="149">
        <v>0</v>
      </c>
      <c r="U133" s="149">
        <v>0</v>
      </c>
      <c r="V133" s="149">
        <v>0</v>
      </c>
    </row>
    <row r="134" spans="1:22" ht="13.5">
      <c r="A134" s="30"/>
      <c r="B134" s="31"/>
      <c r="C134" s="31"/>
      <c r="D134" s="51"/>
      <c r="E134" s="128"/>
      <c r="F134" s="5"/>
      <c r="G134" s="251"/>
      <c r="H134" s="251"/>
      <c r="I134" s="251"/>
      <c r="J134" s="251"/>
      <c r="K134" s="151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</row>
    <row r="135" spans="1:22" ht="12.75">
      <c r="A135" s="32" t="s">
        <v>57</v>
      </c>
      <c r="B135" s="33">
        <f>B136</f>
        <v>55588649</v>
      </c>
      <c r="C135" s="33">
        <f>C136</f>
        <v>54240460</v>
      </c>
      <c r="D135" s="51">
        <f>SUM(C135/B135)</f>
        <v>0.9757470450487113</v>
      </c>
      <c r="E135" s="128">
        <f>E136</f>
        <v>0</v>
      </c>
      <c r="F135" s="5">
        <f>B135-C135-E135</f>
        <v>1348189</v>
      </c>
      <c r="G135" s="251"/>
      <c r="H135" s="251"/>
      <c r="I135" s="251"/>
      <c r="J135" s="251"/>
      <c r="K135" s="151">
        <f aca="true" t="shared" si="70" ref="K135:P135">K136</f>
        <v>0</v>
      </c>
      <c r="L135" s="149">
        <f t="shared" si="70"/>
        <v>0</v>
      </c>
      <c r="M135" s="149">
        <f t="shared" si="70"/>
        <v>0</v>
      </c>
      <c r="N135" s="149">
        <f t="shared" si="70"/>
        <v>0</v>
      </c>
      <c r="O135" s="149">
        <f t="shared" si="70"/>
        <v>0</v>
      </c>
      <c r="P135" s="149">
        <f t="shared" si="70"/>
        <v>0</v>
      </c>
      <c r="Q135" s="149">
        <f aca="true" t="shared" si="71" ref="Q135:V135">Q136</f>
        <v>44310000</v>
      </c>
      <c r="R135" s="149">
        <f t="shared" si="71"/>
        <v>0</v>
      </c>
      <c r="S135" s="149">
        <f t="shared" si="71"/>
        <v>0</v>
      </c>
      <c r="T135" s="149">
        <f t="shared" si="71"/>
        <v>0</v>
      </c>
      <c r="U135" s="149">
        <f t="shared" si="71"/>
        <v>0</v>
      </c>
      <c r="V135" s="149">
        <f t="shared" si="71"/>
        <v>9930460</v>
      </c>
    </row>
    <row r="136" spans="1:22" ht="13.5">
      <c r="A136" s="30" t="s">
        <v>19</v>
      </c>
      <c r="B136" s="31">
        <v>55588649</v>
      </c>
      <c r="C136" s="26">
        <f>K136+L136+M136+N136+O136+P136+Q136+R136+S136+T136+U136+V136</f>
        <v>54240460</v>
      </c>
      <c r="D136" s="86">
        <f>D135</f>
        <v>0.9757470450487113</v>
      </c>
      <c r="E136" s="47">
        <v>0</v>
      </c>
      <c r="F136" s="6">
        <f>F135</f>
        <v>1348189</v>
      </c>
      <c r="G136" s="250"/>
      <c r="H136" s="250"/>
      <c r="I136" s="250"/>
      <c r="J136" s="250"/>
      <c r="K136" s="151">
        <v>0</v>
      </c>
      <c r="L136" s="149">
        <v>0</v>
      </c>
      <c r="M136" s="149">
        <v>0</v>
      </c>
      <c r="N136" s="149">
        <v>0</v>
      </c>
      <c r="O136" s="149">
        <v>0</v>
      </c>
      <c r="P136" s="149">
        <v>0</v>
      </c>
      <c r="Q136" s="149">
        <v>44310000</v>
      </c>
      <c r="R136" s="149">
        <v>0</v>
      </c>
      <c r="S136" s="149">
        <v>0</v>
      </c>
      <c r="T136" s="149">
        <v>0</v>
      </c>
      <c r="U136" s="149">
        <v>0</v>
      </c>
      <c r="V136" s="149">
        <v>9930460</v>
      </c>
    </row>
    <row r="137" spans="1:22" ht="13.5">
      <c r="A137" s="30"/>
      <c r="B137" s="31"/>
      <c r="C137" s="31"/>
      <c r="D137" s="86"/>
      <c r="E137" s="47"/>
      <c r="F137" s="6"/>
      <c r="G137" s="250"/>
      <c r="H137" s="250"/>
      <c r="I137" s="250"/>
      <c r="J137" s="250"/>
      <c r="K137" s="151"/>
      <c r="L137" s="149"/>
      <c r="M137" s="149"/>
      <c r="N137" s="149"/>
      <c r="O137" s="149"/>
      <c r="P137" s="149"/>
      <c r="Q137" s="149"/>
      <c r="R137" s="149"/>
      <c r="S137" s="149"/>
      <c r="T137" s="149"/>
      <c r="U137" s="149"/>
      <c r="V137" s="149"/>
    </row>
    <row r="138" spans="1:22" ht="12.75">
      <c r="A138" s="28" t="s">
        <v>138</v>
      </c>
      <c r="B138" s="33">
        <f>B139</f>
        <v>1000000</v>
      </c>
      <c r="C138" s="33">
        <f>C139</f>
        <v>650760</v>
      </c>
      <c r="D138" s="49">
        <f>D139</f>
        <v>0.65076</v>
      </c>
      <c r="E138" s="47">
        <f>E139</f>
        <v>0</v>
      </c>
      <c r="F138" s="5">
        <f>B138-C138-E138</f>
        <v>349240</v>
      </c>
      <c r="G138" s="251"/>
      <c r="H138" s="251"/>
      <c r="I138" s="251"/>
      <c r="J138" s="251"/>
      <c r="K138" s="151">
        <f>K139</f>
        <v>0</v>
      </c>
      <c r="L138" s="149">
        <v>0</v>
      </c>
      <c r="M138" s="149">
        <f aca="true" t="shared" si="72" ref="M138:R138">M139</f>
        <v>0</v>
      </c>
      <c r="N138" s="149">
        <f t="shared" si="72"/>
        <v>0</v>
      </c>
      <c r="O138" s="149">
        <f t="shared" si="72"/>
        <v>0</v>
      </c>
      <c r="P138" s="149">
        <f t="shared" si="72"/>
        <v>0</v>
      </c>
      <c r="Q138" s="149">
        <f t="shared" si="72"/>
        <v>0</v>
      </c>
      <c r="R138" s="149">
        <f t="shared" si="72"/>
        <v>0</v>
      </c>
      <c r="S138" s="149">
        <f>S139</f>
        <v>0</v>
      </c>
      <c r="T138" s="149">
        <f>T139</f>
        <v>0</v>
      </c>
      <c r="U138" s="149">
        <f>U139</f>
        <v>650760</v>
      </c>
      <c r="V138" s="149">
        <f>V139</f>
        <v>0</v>
      </c>
    </row>
    <row r="139" spans="1:22" ht="13.5">
      <c r="A139" s="25" t="s">
        <v>19</v>
      </c>
      <c r="B139" s="31">
        <v>1000000</v>
      </c>
      <c r="C139" s="26">
        <f>K139+L139+M139+N139+O139+P139+Q139+R139+S139+T139+U139+V139</f>
        <v>650760</v>
      </c>
      <c r="D139" s="228">
        <f>C139/B139</f>
        <v>0.65076</v>
      </c>
      <c r="E139" s="7">
        <v>0</v>
      </c>
      <c r="F139" s="6">
        <f>F138</f>
        <v>349240</v>
      </c>
      <c r="G139" s="250"/>
      <c r="H139" s="250"/>
      <c r="I139" s="250"/>
      <c r="J139" s="250"/>
      <c r="K139" s="151">
        <v>0</v>
      </c>
      <c r="L139" s="149">
        <v>0</v>
      </c>
      <c r="M139" s="149">
        <v>0</v>
      </c>
      <c r="N139" s="149">
        <v>0</v>
      </c>
      <c r="O139" s="149">
        <v>0</v>
      </c>
      <c r="P139" s="149">
        <v>0</v>
      </c>
      <c r="Q139" s="149">
        <v>0</v>
      </c>
      <c r="R139" s="149">
        <v>0</v>
      </c>
      <c r="S139" s="149">
        <v>0</v>
      </c>
      <c r="T139" s="149">
        <v>0</v>
      </c>
      <c r="U139" s="149">
        <v>650760</v>
      </c>
      <c r="V139" s="149">
        <v>0</v>
      </c>
    </row>
    <row r="140" spans="1:22" ht="13.5">
      <c r="A140" s="25"/>
      <c r="B140" s="26"/>
      <c r="C140" s="132"/>
      <c r="D140" s="227"/>
      <c r="E140" s="6"/>
      <c r="F140" s="6"/>
      <c r="G140" s="250"/>
      <c r="H140" s="250"/>
      <c r="I140" s="250"/>
      <c r="J140" s="250"/>
      <c r="K140" s="151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</row>
    <row r="141" spans="1:22" ht="12.75">
      <c r="A141" s="109" t="s">
        <v>112</v>
      </c>
      <c r="B141" s="97">
        <f>B142</f>
        <v>15766043901</v>
      </c>
      <c r="C141" s="24">
        <f>C142</f>
        <v>15766043901</v>
      </c>
      <c r="D141" s="229">
        <f>C141/B141</f>
        <v>1</v>
      </c>
      <c r="E141" s="209">
        <f>E142</f>
        <v>0</v>
      </c>
      <c r="F141" s="198">
        <f>B141-C141-E141</f>
        <v>0</v>
      </c>
      <c r="G141" s="251"/>
      <c r="H141" s="251"/>
      <c r="I141" s="251"/>
      <c r="J141" s="251"/>
      <c r="K141" s="151">
        <f>K142</f>
        <v>0</v>
      </c>
      <c r="L141" s="149">
        <f>L141</f>
        <v>0</v>
      </c>
      <c r="M141" s="149">
        <f aca="true" t="shared" si="73" ref="M141:R141">M142</f>
        <v>0</v>
      </c>
      <c r="N141" s="149">
        <f t="shared" si="73"/>
        <v>1421232550</v>
      </c>
      <c r="O141" s="149">
        <f t="shared" si="73"/>
        <v>14344811351</v>
      </c>
      <c r="P141" s="149">
        <f t="shared" si="73"/>
        <v>0</v>
      </c>
      <c r="Q141" s="149">
        <f t="shared" si="73"/>
        <v>0</v>
      </c>
      <c r="R141" s="149">
        <f t="shared" si="73"/>
        <v>0</v>
      </c>
      <c r="S141" s="149">
        <f>S142</f>
        <v>0</v>
      </c>
      <c r="T141" s="149">
        <f>T142</f>
        <v>0</v>
      </c>
      <c r="U141" s="149">
        <f>U142</f>
        <v>0</v>
      </c>
      <c r="V141" s="149">
        <f>V142</f>
        <v>0</v>
      </c>
    </row>
    <row r="142" spans="1:22" ht="13.5">
      <c r="A142" s="30" t="s">
        <v>19</v>
      </c>
      <c r="B142" s="31">
        <v>15766043901</v>
      </c>
      <c r="C142" s="26">
        <f>K142+L142+M142+N142+O142+P142+Q142+R142+S142+T142+U142+V142</f>
        <v>15766043901</v>
      </c>
      <c r="D142" s="225">
        <f>C142/B142</f>
        <v>1</v>
      </c>
      <c r="E142" s="47">
        <v>0</v>
      </c>
      <c r="F142" s="5">
        <f>B142-C142-E142</f>
        <v>0</v>
      </c>
      <c r="G142" s="251"/>
      <c r="H142" s="251"/>
      <c r="I142" s="251"/>
      <c r="J142" s="251"/>
      <c r="K142" s="151">
        <v>0</v>
      </c>
      <c r="L142" s="149">
        <v>0</v>
      </c>
      <c r="M142" s="149">
        <v>0</v>
      </c>
      <c r="N142" s="149">
        <v>1421232550</v>
      </c>
      <c r="O142" s="149">
        <v>14344811351</v>
      </c>
      <c r="P142" s="149">
        <v>0</v>
      </c>
      <c r="Q142" s="149">
        <v>0</v>
      </c>
      <c r="R142" s="149">
        <v>0</v>
      </c>
      <c r="S142" s="149">
        <v>0</v>
      </c>
      <c r="T142" s="149">
        <v>0</v>
      </c>
      <c r="U142" s="149">
        <v>0</v>
      </c>
      <c r="V142" s="149">
        <v>0</v>
      </c>
    </row>
    <row r="143" spans="1:22" ht="13.5">
      <c r="A143" s="232"/>
      <c r="B143" s="31"/>
      <c r="C143" s="31"/>
      <c r="D143" s="16"/>
      <c r="E143" s="47"/>
      <c r="F143" s="7"/>
      <c r="G143" s="250"/>
      <c r="H143" s="250"/>
      <c r="I143" s="250"/>
      <c r="J143" s="250"/>
      <c r="K143" s="151"/>
      <c r="L143" s="149"/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</row>
    <row r="144" spans="1:22" ht="15.75">
      <c r="A144" s="235" t="s">
        <v>7</v>
      </c>
      <c r="B144" s="236">
        <f>B146+B154+B175</f>
        <v>64214642590</v>
      </c>
      <c r="C144" s="236">
        <f aca="true" t="shared" si="74" ref="C144:V144">SUM(C148+C154+C175)</f>
        <v>56623134930</v>
      </c>
      <c r="D144" s="240">
        <f>C144/B144</f>
        <v>0.8817791806695782</v>
      </c>
      <c r="E144" s="237">
        <f t="shared" si="74"/>
        <v>0</v>
      </c>
      <c r="F144" s="236">
        <f t="shared" si="74"/>
        <v>7591507660</v>
      </c>
      <c r="G144" s="190"/>
      <c r="H144" s="190"/>
      <c r="I144" s="190"/>
      <c r="J144" s="190"/>
      <c r="K144" s="190">
        <f t="shared" si="74"/>
        <v>4399294340</v>
      </c>
      <c r="L144" s="162">
        <f t="shared" si="74"/>
        <v>36844215</v>
      </c>
      <c r="M144" s="162">
        <f t="shared" si="74"/>
        <v>28694340</v>
      </c>
      <c r="N144" s="162">
        <f t="shared" si="74"/>
        <v>23290103537</v>
      </c>
      <c r="O144" s="162">
        <f t="shared" si="74"/>
        <v>6461171130</v>
      </c>
      <c r="P144" s="162">
        <f t="shared" si="74"/>
        <v>65246737</v>
      </c>
      <c r="Q144" s="162">
        <f t="shared" si="74"/>
        <v>280220640</v>
      </c>
      <c r="R144" s="162">
        <f t="shared" si="74"/>
        <v>28376996</v>
      </c>
      <c r="S144" s="162">
        <f t="shared" si="74"/>
        <v>322335555</v>
      </c>
      <c r="T144" s="162">
        <f t="shared" si="74"/>
        <v>171496953</v>
      </c>
      <c r="U144" s="162">
        <f t="shared" si="74"/>
        <v>21404827602</v>
      </c>
      <c r="V144" s="162">
        <f t="shared" si="74"/>
        <v>-174790806</v>
      </c>
    </row>
    <row r="145" spans="1:22" ht="12.75">
      <c r="A145" s="233"/>
      <c r="B145" s="234"/>
      <c r="C145" s="234"/>
      <c r="D145" s="87"/>
      <c r="E145" s="139"/>
      <c r="F145" s="106"/>
      <c r="G145" s="250"/>
      <c r="H145" s="250"/>
      <c r="I145" s="250"/>
      <c r="J145" s="250"/>
      <c r="K145" s="151"/>
      <c r="L145" s="149"/>
      <c r="M145" s="149"/>
      <c r="N145" s="149"/>
      <c r="O145" s="149"/>
      <c r="P145" s="149"/>
      <c r="Q145" s="149"/>
      <c r="R145" s="149"/>
      <c r="S145" s="149"/>
      <c r="T145" s="149"/>
      <c r="U145" s="149"/>
      <c r="V145" s="149"/>
    </row>
    <row r="146" spans="1:22" ht="12.75">
      <c r="A146" s="23" t="s">
        <v>9</v>
      </c>
      <c r="B146" s="90">
        <f>SUM(B150)</f>
        <v>249600000</v>
      </c>
      <c r="C146" s="90">
        <f>SUM(C150)</f>
        <v>152303096</v>
      </c>
      <c r="D146" s="58">
        <f>SUM(C146/B146)</f>
        <v>0.6101886858974359</v>
      </c>
      <c r="E146" s="178" t="str">
        <f>E147</f>
        <v> </v>
      </c>
      <c r="F146" s="5">
        <f>SUM(F148)</f>
        <v>97296904</v>
      </c>
      <c r="G146" s="255"/>
      <c r="H146" s="255"/>
      <c r="I146" s="255"/>
      <c r="J146" s="255"/>
      <c r="K146" s="191">
        <f aca="true" t="shared" si="75" ref="K146:Q146">SUM(K150)</f>
        <v>0</v>
      </c>
      <c r="L146" s="90">
        <f t="shared" si="75"/>
        <v>0</v>
      </c>
      <c r="M146" s="90">
        <f t="shared" si="75"/>
        <v>0</v>
      </c>
      <c r="N146" s="90">
        <f t="shared" si="75"/>
        <v>0</v>
      </c>
      <c r="O146" s="90">
        <f t="shared" si="75"/>
        <v>0</v>
      </c>
      <c r="P146" s="90">
        <f t="shared" si="75"/>
        <v>0</v>
      </c>
      <c r="Q146" s="90">
        <f t="shared" si="75"/>
        <v>0</v>
      </c>
      <c r="R146" s="149"/>
      <c r="S146" s="149"/>
      <c r="T146" s="149"/>
      <c r="U146" s="149"/>
      <c r="V146" s="149"/>
    </row>
    <row r="147" spans="1:22" ht="12.75">
      <c r="A147" s="112"/>
      <c r="B147" s="114"/>
      <c r="C147" s="29"/>
      <c r="D147" s="51"/>
      <c r="E147" s="183" t="s">
        <v>0</v>
      </c>
      <c r="F147" s="113" t="s">
        <v>0</v>
      </c>
      <c r="G147" s="256"/>
      <c r="H147" s="256"/>
      <c r="I147" s="256"/>
      <c r="J147" s="256"/>
      <c r="K147" s="151"/>
      <c r="L147" s="149"/>
      <c r="M147" s="149"/>
      <c r="N147" s="149"/>
      <c r="O147" s="149"/>
      <c r="P147" s="149"/>
      <c r="Q147" s="149"/>
      <c r="R147" s="149"/>
      <c r="S147" s="149"/>
      <c r="T147" s="149"/>
      <c r="U147" s="149"/>
      <c r="V147" s="149"/>
    </row>
    <row r="148" spans="1:22" ht="12.75">
      <c r="A148" s="23" t="s">
        <v>9</v>
      </c>
      <c r="B148" s="56">
        <f>SUM(B150)</f>
        <v>249600000</v>
      </c>
      <c r="C148" s="56">
        <f>SUM(C150)</f>
        <v>152303096</v>
      </c>
      <c r="D148" s="87">
        <f>SUM(C148/B148)</f>
        <v>0.6101886858974359</v>
      </c>
      <c r="E148" s="184">
        <f>SUM(E149)</f>
        <v>0</v>
      </c>
      <c r="F148" s="24">
        <f aca="true" t="shared" si="76" ref="F148:V148">SUM(F150)</f>
        <v>97296904</v>
      </c>
      <c r="G148" s="192"/>
      <c r="H148" s="192"/>
      <c r="I148" s="192"/>
      <c r="J148" s="192"/>
      <c r="K148" s="192">
        <f t="shared" si="76"/>
        <v>0</v>
      </c>
      <c r="L148" s="56">
        <f t="shared" si="76"/>
        <v>0</v>
      </c>
      <c r="M148" s="56">
        <f t="shared" si="76"/>
        <v>0</v>
      </c>
      <c r="N148" s="56">
        <f t="shared" si="76"/>
        <v>0</v>
      </c>
      <c r="O148" s="56">
        <f t="shared" si="76"/>
        <v>0</v>
      </c>
      <c r="P148" s="56">
        <f t="shared" si="76"/>
        <v>0</v>
      </c>
      <c r="Q148" s="56">
        <f t="shared" si="76"/>
        <v>0</v>
      </c>
      <c r="R148" s="56">
        <f t="shared" si="76"/>
        <v>0</v>
      </c>
      <c r="S148" s="56">
        <f t="shared" si="76"/>
        <v>0</v>
      </c>
      <c r="T148" s="56">
        <f t="shared" si="76"/>
        <v>0</v>
      </c>
      <c r="U148" s="56">
        <f t="shared" si="76"/>
        <v>0</v>
      </c>
      <c r="V148" s="56">
        <f t="shared" si="76"/>
        <v>0</v>
      </c>
    </row>
    <row r="149" spans="1:22" ht="12.75">
      <c r="A149" s="23"/>
      <c r="B149" s="24"/>
      <c r="C149" s="24"/>
      <c r="D149" s="48"/>
      <c r="E149" s="46"/>
      <c r="F149" s="26"/>
      <c r="G149" s="188"/>
      <c r="H149" s="188"/>
      <c r="I149" s="188"/>
      <c r="J149" s="188"/>
      <c r="K149" s="151"/>
      <c r="L149" s="149"/>
      <c r="M149" s="149"/>
      <c r="N149" s="149"/>
      <c r="O149" s="149"/>
      <c r="P149" s="149"/>
      <c r="Q149" s="149"/>
      <c r="R149" s="149"/>
      <c r="S149" s="149"/>
      <c r="T149" s="149"/>
      <c r="U149" s="149"/>
      <c r="V149" s="149"/>
    </row>
    <row r="150" spans="1:22" ht="12.75">
      <c r="A150" s="23" t="s">
        <v>58</v>
      </c>
      <c r="B150" s="24">
        <f>B151</f>
        <v>249600000</v>
      </c>
      <c r="C150" s="24">
        <f>C151</f>
        <v>152303096</v>
      </c>
      <c r="D150" s="51">
        <f>SUM(C150/B150)</f>
        <v>0.6101886858974359</v>
      </c>
      <c r="E150" s="128">
        <v>0</v>
      </c>
      <c r="F150" s="5">
        <f>B150-C150-E150</f>
        <v>97296904</v>
      </c>
      <c r="G150" s="251"/>
      <c r="H150" s="251"/>
      <c r="I150" s="251"/>
      <c r="J150" s="251"/>
      <c r="K150" s="151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</row>
    <row r="151" spans="1:22" ht="13.5">
      <c r="A151" s="20" t="s">
        <v>59</v>
      </c>
      <c r="B151" s="26">
        <f>SUM(B152)</f>
        <v>249600000</v>
      </c>
      <c r="C151" s="26">
        <f>C152</f>
        <v>152303096</v>
      </c>
      <c r="D151" s="48">
        <f>SUM(C151/B151)</f>
        <v>0.6101886858974359</v>
      </c>
      <c r="E151" s="128">
        <f>E152</f>
        <v>0</v>
      </c>
      <c r="F151" s="5">
        <f>F150</f>
        <v>97296904</v>
      </c>
      <c r="G151" s="251"/>
      <c r="H151" s="251"/>
      <c r="I151" s="251"/>
      <c r="J151" s="251"/>
      <c r="K151" s="151">
        <f aca="true" t="shared" si="77" ref="K151:P151">K152</f>
        <v>0</v>
      </c>
      <c r="L151" s="149">
        <f t="shared" si="77"/>
        <v>0</v>
      </c>
      <c r="M151" s="149">
        <f t="shared" si="77"/>
        <v>0</v>
      </c>
      <c r="N151" s="149">
        <f t="shared" si="77"/>
        <v>0</v>
      </c>
      <c r="O151" s="149">
        <f t="shared" si="77"/>
        <v>0</v>
      </c>
      <c r="P151" s="149">
        <f t="shared" si="77"/>
        <v>0</v>
      </c>
      <c r="Q151" s="149">
        <f aca="true" t="shared" si="78" ref="Q151:V151">Q152</f>
        <v>0</v>
      </c>
      <c r="R151" s="149">
        <f t="shared" si="78"/>
        <v>152303096</v>
      </c>
      <c r="S151" s="149">
        <f t="shared" si="78"/>
        <v>0</v>
      </c>
      <c r="T151" s="149">
        <f t="shared" si="78"/>
        <v>0</v>
      </c>
      <c r="U151" s="149">
        <f t="shared" si="78"/>
        <v>0</v>
      </c>
      <c r="V151" s="149">
        <f t="shared" si="78"/>
        <v>0</v>
      </c>
    </row>
    <row r="152" spans="1:22" ht="13.5">
      <c r="A152" s="25" t="s">
        <v>19</v>
      </c>
      <c r="B152" s="26">
        <v>249600000</v>
      </c>
      <c r="C152" s="26">
        <f>K152+L152+M152+N152+O152+P152+Q152+R152+S152+T152+U152+V152</f>
        <v>152303096</v>
      </c>
      <c r="D152" s="48">
        <f>SUM(C152/B152)</f>
        <v>0.6101886858974359</v>
      </c>
      <c r="E152" s="171">
        <v>0</v>
      </c>
      <c r="F152" s="6">
        <f>F151</f>
        <v>97296904</v>
      </c>
      <c r="G152" s="250"/>
      <c r="H152" s="250"/>
      <c r="I152" s="250"/>
      <c r="J152" s="250"/>
      <c r="K152" s="151">
        <v>0</v>
      </c>
      <c r="L152" s="149">
        <v>0</v>
      </c>
      <c r="M152" s="149">
        <v>0</v>
      </c>
      <c r="N152" s="149">
        <v>0</v>
      </c>
      <c r="O152" s="149">
        <v>0</v>
      </c>
      <c r="P152" s="149">
        <v>0</v>
      </c>
      <c r="Q152" s="149">
        <v>0</v>
      </c>
      <c r="R152" s="149">
        <v>152303096</v>
      </c>
      <c r="S152" s="149">
        <v>0</v>
      </c>
      <c r="T152" s="149">
        <v>0</v>
      </c>
      <c r="U152" s="149">
        <v>0</v>
      </c>
      <c r="V152" s="149">
        <v>0</v>
      </c>
    </row>
    <row r="153" spans="1:22" ht="13.5">
      <c r="A153" s="131"/>
      <c r="B153" s="132"/>
      <c r="C153" s="132"/>
      <c r="D153" s="87"/>
      <c r="E153" s="185"/>
      <c r="F153" s="6"/>
      <c r="G153" s="250"/>
      <c r="H153" s="250"/>
      <c r="I153" s="250"/>
      <c r="J153" s="250"/>
      <c r="K153" s="151"/>
      <c r="L153" s="149"/>
      <c r="M153" s="149"/>
      <c r="N153" s="149"/>
      <c r="O153" s="149"/>
      <c r="P153" s="149"/>
      <c r="Q153" s="149"/>
      <c r="R153" s="149"/>
      <c r="S153" s="149"/>
      <c r="T153" s="149"/>
      <c r="U153" s="149"/>
      <c r="V153" s="149"/>
    </row>
    <row r="154" spans="1:22" ht="12.75">
      <c r="A154" s="110" t="s">
        <v>60</v>
      </c>
      <c r="B154" s="126">
        <f>B157+B166</f>
        <v>6657100000</v>
      </c>
      <c r="C154" s="126">
        <f>C157+C166</f>
        <v>4851439404</v>
      </c>
      <c r="D154" s="98">
        <f>SUM(C154/B154)</f>
        <v>0.7287616836159889</v>
      </c>
      <c r="E154" s="186">
        <f>E157+E166+E163</f>
        <v>0</v>
      </c>
      <c r="F154" s="5">
        <f>B154-C154-E154</f>
        <v>1805660596</v>
      </c>
      <c r="G154" s="257"/>
      <c r="H154" s="257"/>
      <c r="I154" s="257"/>
      <c r="J154" s="257"/>
      <c r="K154" s="193">
        <f aca="true" t="shared" si="79" ref="K154:V154">K157+K166</f>
        <v>4399294340</v>
      </c>
      <c r="L154" s="126">
        <f t="shared" si="79"/>
        <v>36844215</v>
      </c>
      <c r="M154" s="126">
        <f t="shared" si="79"/>
        <v>28694340</v>
      </c>
      <c r="N154" s="126">
        <f t="shared" si="79"/>
        <v>212785964</v>
      </c>
      <c r="O154" s="126">
        <f t="shared" si="79"/>
        <v>33920244</v>
      </c>
      <c r="P154" s="126">
        <f t="shared" si="79"/>
        <v>65246737</v>
      </c>
      <c r="Q154" s="126">
        <f t="shared" si="79"/>
        <v>31230640</v>
      </c>
      <c r="R154" s="126">
        <f t="shared" si="79"/>
        <v>28376996</v>
      </c>
      <c r="S154" s="126">
        <f t="shared" si="79"/>
        <v>103237938</v>
      </c>
      <c r="T154" s="126">
        <f t="shared" si="79"/>
        <v>27769389</v>
      </c>
      <c r="U154" s="126">
        <f t="shared" si="79"/>
        <v>61507407</v>
      </c>
      <c r="V154" s="126">
        <f t="shared" si="79"/>
        <v>-177468806</v>
      </c>
    </row>
    <row r="155" spans="1:22" ht="12.75">
      <c r="A155" s="23" t="s">
        <v>61</v>
      </c>
      <c r="B155" s="29" t="s">
        <v>0</v>
      </c>
      <c r="C155" s="29"/>
      <c r="D155" s="129"/>
      <c r="E155" s="57"/>
      <c r="F155" s="6"/>
      <c r="G155" s="250"/>
      <c r="H155" s="250"/>
      <c r="I155" s="250"/>
      <c r="J155" s="250"/>
      <c r="K155" s="151"/>
      <c r="L155" s="149"/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</row>
    <row r="156" spans="1:22" ht="12.75">
      <c r="A156" s="23"/>
      <c r="B156" s="29"/>
      <c r="C156" s="29"/>
      <c r="D156" s="16"/>
      <c r="E156" s="128"/>
      <c r="F156" s="5"/>
      <c r="G156" s="251"/>
      <c r="H156" s="251"/>
      <c r="I156" s="251"/>
      <c r="J156" s="251"/>
      <c r="K156" s="151"/>
      <c r="L156" s="149"/>
      <c r="M156" s="149"/>
      <c r="N156" s="149"/>
      <c r="O156" s="149"/>
      <c r="P156" s="149"/>
      <c r="Q156" s="149"/>
      <c r="R156" s="149"/>
      <c r="S156" s="149"/>
      <c r="T156" s="149"/>
      <c r="U156" s="149"/>
      <c r="V156" s="149"/>
    </row>
    <row r="157" spans="1:22" ht="13.5">
      <c r="A157" s="20" t="s">
        <v>62</v>
      </c>
      <c r="B157" s="26">
        <f>B159+B162</f>
        <v>2149500000</v>
      </c>
      <c r="C157" s="46">
        <f>C159+C162</f>
        <v>685374820</v>
      </c>
      <c r="D157" s="217">
        <f>SUM(C157/B157)</f>
        <v>0.3188531379390556</v>
      </c>
      <c r="E157" s="208">
        <f>E159</f>
        <v>0</v>
      </c>
      <c r="F157" s="6">
        <f>B157-C157-E157</f>
        <v>1464125180</v>
      </c>
      <c r="G157" s="218"/>
      <c r="H157" s="218"/>
      <c r="I157" s="218"/>
      <c r="J157" s="218"/>
      <c r="K157" s="187">
        <f aca="true" t="shared" si="80" ref="K157:V157">K159+K162</f>
        <v>28694340</v>
      </c>
      <c r="L157" s="26">
        <f t="shared" si="80"/>
        <v>28694340</v>
      </c>
      <c r="M157" s="26">
        <f t="shared" si="80"/>
        <v>28694340</v>
      </c>
      <c r="N157" s="26">
        <f t="shared" si="80"/>
        <v>212785964</v>
      </c>
      <c r="O157" s="26">
        <f t="shared" si="80"/>
        <v>33920244</v>
      </c>
      <c r="P157" s="26">
        <f t="shared" si="80"/>
        <v>59813487</v>
      </c>
      <c r="Q157" s="26">
        <f t="shared" si="80"/>
        <v>31230640</v>
      </c>
      <c r="R157" s="26">
        <f t="shared" si="80"/>
        <v>28376996</v>
      </c>
      <c r="S157" s="26">
        <f t="shared" si="80"/>
        <v>103237938</v>
      </c>
      <c r="T157" s="26">
        <f t="shared" si="80"/>
        <v>27769389</v>
      </c>
      <c r="U157" s="26">
        <f t="shared" si="80"/>
        <v>58790782</v>
      </c>
      <c r="V157" s="26">
        <f t="shared" si="80"/>
        <v>43366360</v>
      </c>
    </row>
    <row r="158" spans="1:22" ht="13.5">
      <c r="A158" s="20"/>
      <c r="B158" s="26"/>
      <c r="C158" s="46"/>
      <c r="D158" s="46"/>
      <c r="E158" s="46"/>
      <c r="F158" s="26"/>
      <c r="G158" s="188"/>
      <c r="H158" s="188"/>
      <c r="I158" s="188"/>
      <c r="J158" s="188"/>
      <c r="K158" s="151"/>
      <c r="L158" s="149"/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</row>
    <row r="159" spans="1:22" ht="13.5">
      <c r="A159" s="20" t="s">
        <v>107</v>
      </c>
      <c r="B159" s="26">
        <f>B160</f>
        <v>423200000</v>
      </c>
      <c r="C159" s="26">
        <f>C160</f>
        <v>412548820</v>
      </c>
      <c r="D159" s="98">
        <f>SUM(C159/B159)</f>
        <v>0.9748318052930057</v>
      </c>
      <c r="E159" s="139">
        <f>E160</f>
        <v>0</v>
      </c>
      <c r="F159" s="6">
        <f>B159-C159-E159</f>
        <v>10651180</v>
      </c>
      <c r="G159" s="250"/>
      <c r="H159" s="250"/>
      <c r="I159" s="250"/>
      <c r="J159" s="250"/>
      <c r="K159" s="151">
        <f aca="true" t="shared" si="81" ref="K159:P159">K160</f>
        <v>28694340</v>
      </c>
      <c r="L159" s="149">
        <f t="shared" si="81"/>
        <v>28694340</v>
      </c>
      <c r="M159" s="149">
        <f t="shared" si="81"/>
        <v>28694340</v>
      </c>
      <c r="N159" s="149">
        <f t="shared" si="81"/>
        <v>28425964</v>
      </c>
      <c r="O159" s="149">
        <f t="shared" si="81"/>
        <v>28048244</v>
      </c>
      <c r="P159" s="149">
        <f t="shared" si="81"/>
        <v>56096487</v>
      </c>
      <c r="Q159" s="149">
        <f aca="true" t="shared" si="82" ref="Q159:V159">Q160</f>
        <v>31230640</v>
      </c>
      <c r="R159" s="149">
        <f t="shared" si="82"/>
        <v>28376996</v>
      </c>
      <c r="S159" s="149">
        <f t="shared" si="82"/>
        <v>28052938</v>
      </c>
      <c r="T159" s="149">
        <f t="shared" si="82"/>
        <v>27769389</v>
      </c>
      <c r="U159" s="149">
        <f t="shared" si="82"/>
        <v>58790782</v>
      </c>
      <c r="V159" s="149">
        <f t="shared" si="82"/>
        <v>39674360</v>
      </c>
    </row>
    <row r="160" spans="1:22" ht="13.5">
      <c r="A160" s="20" t="s">
        <v>19</v>
      </c>
      <c r="B160" s="26">
        <v>423200000</v>
      </c>
      <c r="C160" s="26">
        <f>K160+L160+M160+N160+O160+P160+Q160+R160+S160+T160+U160+V160</f>
        <v>412548820</v>
      </c>
      <c r="D160" s="86">
        <f>C160/B160</f>
        <v>0.9748318052930057</v>
      </c>
      <c r="E160" s="47">
        <v>0</v>
      </c>
      <c r="F160" s="6">
        <f>F159</f>
        <v>10651180</v>
      </c>
      <c r="G160" s="250"/>
      <c r="H160" s="250"/>
      <c r="I160" s="250"/>
      <c r="J160" s="250"/>
      <c r="K160" s="151">
        <v>28694340</v>
      </c>
      <c r="L160" s="149">
        <v>28694340</v>
      </c>
      <c r="M160" s="149">
        <v>28694340</v>
      </c>
      <c r="N160" s="149">
        <v>28425964</v>
      </c>
      <c r="O160" s="149">
        <v>28048244</v>
      </c>
      <c r="P160" s="149">
        <v>56096487</v>
      </c>
      <c r="Q160" s="149">
        <v>31230640</v>
      </c>
      <c r="R160" s="149">
        <v>28376996</v>
      </c>
      <c r="S160" s="149">
        <v>28052938</v>
      </c>
      <c r="T160" s="149">
        <v>27769389</v>
      </c>
      <c r="U160" s="149">
        <v>58790782</v>
      </c>
      <c r="V160" s="149">
        <v>39674360</v>
      </c>
    </row>
    <row r="161" spans="1:22" ht="13.5">
      <c r="A161" s="20"/>
      <c r="B161" s="26"/>
      <c r="C161" s="26"/>
      <c r="D161" s="16"/>
      <c r="E161" s="128"/>
      <c r="F161" s="5"/>
      <c r="G161" s="251"/>
      <c r="H161" s="251"/>
      <c r="I161" s="251"/>
      <c r="J161" s="251"/>
      <c r="K161" s="151"/>
      <c r="L161" s="149"/>
      <c r="M161" s="149"/>
      <c r="N161" s="149"/>
      <c r="O161" s="149"/>
      <c r="P161" s="149"/>
      <c r="Q161" s="149"/>
      <c r="R161" s="149"/>
      <c r="S161" s="149"/>
      <c r="T161" s="149"/>
      <c r="U161" s="149"/>
      <c r="V161" s="149"/>
    </row>
    <row r="162" spans="1:22" ht="13.5">
      <c r="A162" s="20" t="s">
        <v>23</v>
      </c>
      <c r="B162" s="26">
        <f>B163</f>
        <v>1726300000</v>
      </c>
      <c r="C162" s="26">
        <f>C163</f>
        <v>272826000</v>
      </c>
      <c r="D162" s="51">
        <f>SUM(C162/B162)</f>
        <v>0.15804089671551874</v>
      </c>
      <c r="E162" s="47">
        <f aca="true" t="shared" si="83" ref="E162:N162">E163</f>
        <v>0</v>
      </c>
      <c r="F162" s="6">
        <f t="shared" si="83"/>
        <v>1453474000</v>
      </c>
      <c r="G162" s="250"/>
      <c r="H162" s="250"/>
      <c r="I162" s="250"/>
      <c r="J162" s="250"/>
      <c r="K162" s="151">
        <f t="shared" si="83"/>
        <v>0</v>
      </c>
      <c r="L162" s="149">
        <f t="shared" si="83"/>
        <v>0</v>
      </c>
      <c r="M162" s="149">
        <f t="shared" si="83"/>
        <v>0</v>
      </c>
      <c r="N162" s="149">
        <f t="shared" si="83"/>
        <v>184360000</v>
      </c>
      <c r="O162" s="149">
        <f aca="true" t="shared" si="84" ref="O162:T162">O163</f>
        <v>5872000</v>
      </c>
      <c r="P162" s="149">
        <f t="shared" si="84"/>
        <v>3717000</v>
      </c>
      <c r="Q162" s="149">
        <f t="shared" si="84"/>
        <v>0</v>
      </c>
      <c r="R162" s="149">
        <f t="shared" si="84"/>
        <v>0</v>
      </c>
      <c r="S162" s="149">
        <f t="shared" si="84"/>
        <v>75185000</v>
      </c>
      <c r="T162" s="149">
        <f t="shared" si="84"/>
        <v>0</v>
      </c>
      <c r="U162" s="149">
        <f>U163</f>
        <v>0</v>
      </c>
      <c r="V162" s="149">
        <f>V163</f>
        <v>3692000</v>
      </c>
    </row>
    <row r="163" spans="1:22" ht="13.5">
      <c r="A163" s="25" t="s">
        <v>19</v>
      </c>
      <c r="B163" s="26">
        <v>1726300000</v>
      </c>
      <c r="C163" s="26">
        <f>K163+L163+M163+N163+O163+P163+Q163+R163+S163+T163+U163+V163</f>
        <v>272826000</v>
      </c>
      <c r="D163" s="86">
        <f>D162</f>
        <v>0.15804089671551874</v>
      </c>
      <c r="E163" s="47">
        <v>0</v>
      </c>
      <c r="F163" s="6">
        <f>B163-C163-E163</f>
        <v>1453474000</v>
      </c>
      <c r="G163" s="250"/>
      <c r="H163" s="250"/>
      <c r="I163" s="250"/>
      <c r="J163" s="250"/>
      <c r="K163" s="151">
        <v>0</v>
      </c>
      <c r="L163" s="149">
        <v>0</v>
      </c>
      <c r="M163" s="149">
        <v>0</v>
      </c>
      <c r="N163" s="149">
        <v>184360000</v>
      </c>
      <c r="O163" s="149">
        <v>5872000</v>
      </c>
      <c r="P163" s="149">
        <v>3717000</v>
      </c>
      <c r="Q163" s="149">
        <v>0</v>
      </c>
      <c r="R163" s="149">
        <v>0</v>
      </c>
      <c r="S163" s="149">
        <v>75185000</v>
      </c>
      <c r="T163" s="149">
        <v>0</v>
      </c>
      <c r="U163" s="149">
        <v>0</v>
      </c>
      <c r="V163" s="149">
        <v>3692000</v>
      </c>
    </row>
    <row r="164" spans="1:22" ht="13.5">
      <c r="A164" s="25"/>
      <c r="B164" s="26"/>
      <c r="C164" s="26"/>
      <c r="D164" s="49"/>
      <c r="E164" s="47"/>
      <c r="F164" s="6"/>
      <c r="G164" s="250"/>
      <c r="H164" s="250"/>
      <c r="I164" s="250"/>
      <c r="J164" s="250"/>
      <c r="K164" s="151"/>
      <c r="L164" s="149"/>
      <c r="M164" s="149"/>
      <c r="N164" s="149"/>
      <c r="O164" s="149"/>
      <c r="P164" s="149"/>
      <c r="Q164" s="149"/>
      <c r="R164" s="149"/>
      <c r="S164" s="149"/>
      <c r="T164" s="149"/>
      <c r="U164" s="149"/>
      <c r="V164" s="149"/>
    </row>
    <row r="165" spans="1:22" ht="13.5">
      <c r="A165" s="25" t="s">
        <v>63</v>
      </c>
      <c r="B165" s="26"/>
      <c r="C165" s="26"/>
      <c r="D165" s="49"/>
      <c r="E165" s="47"/>
      <c r="F165" s="6"/>
      <c r="G165" s="250"/>
      <c r="H165" s="250"/>
      <c r="I165" s="250"/>
      <c r="J165" s="250"/>
      <c r="K165" s="151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</row>
    <row r="166" spans="1:22" ht="13.5">
      <c r="A166" s="25" t="s">
        <v>64</v>
      </c>
      <c r="B166" s="26">
        <f>B168+B173</f>
        <v>4507600000</v>
      </c>
      <c r="C166" s="26">
        <f>C168+C173</f>
        <v>4166064584</v>
      </c>
      <c r="D166" s="49">
        <f>C166/B166</f>
        <v>0.924231205963262</v>
      </c>
      <c r="E166" s="46">
        <f>E168+E173</f>
        <v>0</v>
      </c>
      <c r="F166" s="6">
        <f>B166-C166-E166</f>
        <v>341535416</v>
      </c>
      <c r="G166" s="218"/>
      <c r="H166" s="218"/>
      <c r="I166" s="218"/>
      <c r="J166" s="218"/>
      <c r="K166" s="187">
        <f aca="true" t="shared" si="85" ref="K166:V166">K168+K173</f>
        <v>4370600000</v>
      </c>
      <c r="L166" s="26">
        <f t="shared" si="85"/>
        <v>8149875</v>
      </c>
      <c r="M166" s="26">
        <f t="shared" si="85"/>
        <v>0</v>
      </c>
      <c r="N166" s="26">
        <f t="shared" si="85"/>
        <v>0</v>
      </c>
      <c r="O166" s="26">
        <f t="shared" si="85"/>
        <v>0</v>
      </c>
      <c r="P166" s="26">
        <f t="shared" si="85"/>
        <v>5433250</v>
      </c>
      <c r="Q166" s="26">
        <f t="shared" si="85"/>
        <v>0</v>
      </c>
      <c r="R166" s="26">
        <f t="shared" si="85"/>
        <v>0</v>
      </c>
      <c r="S166" s="26">
        <f t="shared" si="85"/>
        <v>0</v>
      </c>
      <c r="T166" s="26">
        <f t="shared" si="85"/>
        <v>0</v>
      </c>
      <c r="U166" s="26">
        <f t="shared" si="85"/>
        <v>2716625</v>
      </c>
      <c r="V166" s="26">
        <f t="shared" si="85"/>
        <v>-220835166</v>
      </c>
    </row>
    <row r="167" spans="1:22" ht="13.5">
      <c r="A167" s="25"/>
      <c r="B167" s="26"/>
      <c r="C167" s="26"/>
      <c r="D167" s="16"/>
      <c r="E167" s="128"/>
      <c r="F167" s="5"/>
      <c r="G167" s="251"/>
      <c r="H167" s="251"/>
      <c r="I167" s="251"/>
      <c r="J167" s="251"/>
      <c r="K167" s="151"/>
      <c r="L167" s="149"/>
      <c r="M167" s="149"/>
      <c r="N167" s="149"/>
      <c r="O167" s="149"/>
      <c r="P167" s="149"/>
      <c r="Q167" s="149"/>
      <c r="R167" s="149"/>
      <c r="S167" s="149"/>
      <c r="T167" s="149"/>
      <c r="U167" s="149"/>
      <c r="V167" s="149"/>
    </row>
    <row r="168" spans="1:22" ht="13.5">
      <c r="A168" s="25" t="s">
        <v>22</v>
      </c>
      <c r="B168" s="26">
        <f>B169</f>
        <v>137000000</v>
      </c>
      <c r="C168" s="26">
        <f>C169</f>
        <v>19125040</v>
      </c>
      <c r="D168" s="52">
        <f>C168/B168</f>
        <v>0.13959883211678834</v>
      </c>
      <c r="E168" s="133">
        <f>E169</f>
        <v>0</v>
      </c>
      <c r="F168" s="6">
        <f>B168-C168-E168</f>
        <v>117874960</v>
      </c>
      <c r="G168" s="250"/>
      <c r="H168" s="250"/>
      <c r="I168" s="250"/>
      <c r="J168" s="250"/>
      <c r="K168" s="158">
        <f aca="true" t="shared" si="86" ref="K168:P168">K169</f>
        <v>0</v>
      </c>
      <c r="L168" s="150">
        <f t="shared" si="86"/>
        <v>8149875</v>
      </c>
      <c r="M168" s="150">
        <f t="shared" si="86"/>
        <v>0</v>
      </c>
      <c r="N168" s="149">
        <f t="shared" si="86"/>
        <v>0</v>
      </c>
      <c r="O168" s="149">
        <f t="shared" si="86"/>
        <v>0</v>
      </c>
      <c r="P168" s="149">
        <f t="shared" si="86"/>
        <v>5433250</v>
      </c>
      <c r="Q168" s="149">
        <f aca="true" t="shared" si="87" ref="Q168:V168">Q169</f>
        <v>0</v>
      </c>
      <c r="R168" s="149">
        <f t="shared" si="87"/>
        <v>0</v>
      </c>
      <c r="S168" s="149">
        <f t="shared" si="87"/>
        <v>0</v>
      </c>
      <c r="T168" s="149">
        <f t="shared" si="87"/>
        <v>0</v>
      </c>
      <c r="U168" s="149">
        <f t="shared" si="87"/>
        <v>2716625</v>
      </c>
      <c r="V168" s="149">
        <f t="shared" si="87"/>
        <v>2825290</v>
      </c>
    </row>
    <row r="169" spans="1:22" ht="13.5">
      <c r="A169" s="25" t="s">
        <v>19</v>
      </c>
      <c r="B169" s="26">
        <v>137000000</v>
      </c>
      <c r="C169" s="26">
        <f>K169+L169+M169+N169+O169+P169+Q169+R169+S169+T169+U169+V169</f>
        <v>19125040</v>
      </c>
      <c r="D169" s="86">
        <f>D168</f>
        <v>0.13959883211678834</v>
      </c>
      <c r="E169" s="47">
        <v>0</v>
      </c>
      <c r="F169" s="6">
        <f>F168</f>
        <v>117874960</v>
      </c>
      <c r="G169" s="250"/>
      <c r="H169" s="250"/>
      <c r="I169" s="250"/>
      <c r="J169" s="250"/>
      <c r="K169" s="151">
        <v>0</v>
      </c>
      <c r="L169" s="149">
        <v>8149875</v>
      </c>
      <c r="M169" s="149">
        <v>0</v>
      </c>
      <c r="N169" s="149">
        <v>0</v>
      </c>
      <c r="O169" s="149">
        <v>0</v>
      </c>
      <c r="P169" s="149">
        <v>5433250</v>
      </c>
      <c r="Q169" s="149">
        <v>0</v>
      </c>
      <c r="R169" s="149">
        <v>0</v>
      </c>
      <c r="S169" s="149">
        <v>0</v>
      </c>
      <c r="T169" s="149">
        <v>0</v>
      </c>
      <c r="U169" s="149">
        <v>2716625</v>
      </c>
      <c r="V169" s="149">
        <v>2825290</v>
      </c>
    </row>
    <row r="170" spans="1:22" ht="13.5">
      <c r="A170" s="25"/>
      <c r="B170" s="26"/>
      <c r="C170" s="26"/>
      <c r="D170" s="16"/>
      <c r="E170" s="128"/>
      <c r="F170" s="5"/>
      <c r="G170" s="251"/>
      <c r="H170" s="251"/>
      <c r="I170" s="251"/>
      <c r="J170" s="251"/>
      <c r="K170" s="151"/>
      <c r="L170" s="149"/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</row>
    <row r="171" spans="1:22" ht="13.5">
      <c r="A171" s="20" t="s">
        <v>65</v>
      </c>
      <c r="B171" s="29"/>
      <c r="C171" s="26"/>
      <c r="D171" s="52"/>
      <c r="E171" s="171"/>
      <c r="F171" s="6"/>
      <c r="G171" s="250"/>
      <c r="H171" s="250"/>
      <c r="I171" s="250"/>
      <c r="J171" s="250"/>
      <c r="K171" s="151"/>
      <c r="L171" s="149"/>
      <c r="M171" s="149"/>
      <c r="N171" s="149"/>
      <c r="O171" s="149"/>
      <c r="P171" s="149"/>
      <c r="Q171" s="149"/>
      <c r="R171" s="149"/>
      <c r="S171" s="149"/>
      <c r="T171" s="149"/>
      <c r="U171" s="149"/>
      <c r="V171" s="149"/>
    </row>
    <row r="172" spans="1:22" ht="13.5">
      <c r="A172" s="140" t="s">
        <v>66</v>
      </c>
      <c r="B172" s="132">
        <f>B173</f>
        <v>4370600000</v>
      </c>
      <c r="C172" s="179">
        <f>C173</f>
        <v>4146939544</v>
      </c>
      <c r="D172" s="231">
        <f>C172/B172</f>
        <v>0.9488261437788862</v>
      </c>
      <c r="E172" s="223">
        <f>E173</f>
        <v>0</v>
      </c>
      <c r="F172" s="198">
        <f>B172-C172-E172</f>
        <v>223660456</v>
      </c>
      <c r="G172" s="251"/>
      <c r="H172" s="251"/>
      <c r="I172" s="251"/>
      <c r="J172" s="251"/>
      <c r="K172" s="151">
        <f aca="true" t="shared" si="88" ref="K172:P172">K173</f>
        <v>4370600000</v>
      </c>
      <c r="L172" s="149">
        <f t="shared" si="88"/>
        <v>0</v>
      </c>
      <c r="M172" s="149">
        <f t="shared" si="88"/>
        <v>0</v>
      </c>
      <c r="N172" s="149">
        <f t="shared" si="88"/>
        <v>0</v>
      </c>
      <c r="O172" s="149">
        <f t="shared" si="88"/>
        <v>0</v>
      </c>
      <c r="P172" s="149">
        <f t="shared" si="88"/>
        <v>0</v>
      </c>
      <c r="Q172" s="149">
        <f aca="true" t="shared" si="89" ref="Q172:V172">Q173</f>
        <v>0</v>
      </c>
      <c r="R172" s="149">
        <f t="shared" si="89"/>
        <v>0</v>
      </c>
      <c r="S172" s="149">
        <f t="shared" si="89"/>
        <v>0</v>
      </c>
      <c r="T172" s="149">
        <f t="shared" si="89"/>
        <v>0</v>
      </c>
      <c r="U172" s="149">
        <f t="shared" si="89"/>
        <v>0</v>
      </c>
      <c r="V172" s="149">
        <f t="shared" si="89"/>
        <v>-223660456</v>
      </c>
    </row>
    <row r="173" spans="1:22" ht="13.5">
      <c r="A173" s="25" t="s">
        <v>19</v>
      </c>
      <c r="B173" s="26">
        <v>4370600000</v>
      </c>
      <c r="C173" s="46">
        <f>K173+L173+M173+N173+O173+P173+Q173+R173+S173+T173+U173+V173</f>
        <v>4146939544</v>
      </c>
      <c r="D173" s="99">
        <f>C173/B173</f>
        <v>0.9488261437788862</v>
      </c>
      <c r="E173" s="7">
        <v>0</v>
      </c>
      <c r="F173" s="6">
        <f>F172</f>
        <v>223660456</v>
      </c>
      <c r="G173" s="250"/>
      <c r="H173" s="250"/>
      <c r="I173" s="250"/>
      <c r="J173" s="250"/>
      <c r="K173" s="151">
        <v>4370600000</v>
      </c>
      <c r="L173" s="149">
        <v>0</v>
      </c>
      <c r="M173" s="149">
        <v>0</v>
      </c>
      <c r="N173" s="149">
        <v>0</v>
      </c>
      <c r="O173" s="149">
        <v>0</v>
      </c>
      <c r="P173" s="149">
        <v>0</v>
      </c>
      <c r="Q173" s="149">
        <v>0</v>
      </c>
      <c r="R173" s="149">
        <v>0</v>
      </c>
      <c r="S173" s="149">
        <v>0</v>
      </c>
      <c r="T173" s="149">
        <v>0</v>
      </c>
      <c r="U173" s="149">
        <v>0</v>
      </c>
      <c r="V173" s="149">
        <v>-223660456</v>
      </c>
    </row>
    <row r="174" spans="1:22" ht="13.5">
      <c r="A174" s="25"/>
      <c r="B174" s="26"/>
      <c r="C174" s="46"/>
      <c r="D174" s="52"/>
      <c r="E174" s="7"/>
      <c r="F174" s="6"/>
      <c r="G174" s="250"/>
      <c r="H174" s="250"/>
      <c r="I174" s="250"/>
      <c r="J174" s="250"/>
      <c r="K174" s="151"/>
      <c r="L174" s="149"/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</row>
    <row r="175" spans="1:22" ht="12.75">
      <c r="A175" s="23" t="s">
        <v>10</v>
      </c>
      <c r="B175" s="27">
        <f>B180+B177</f>
        <v>57307942590</v>
      </c>
      <c r="C175" s="27">
        <f>C180+C177</f>
        <v>51619392430</v>
      </c>
      <c r="D175" s="52">
        <f>C175/B175</f>
        <v>0.9007371421323258</v>
      </c>
      <c r="E175" s="27">
        <f>E180</f>
        <v>0</v>
      </c>
      <c r="F175" s="27">
        <f>F180</f>
        <v>5688550160</v>
      </c>
      <c r="G175" s="258"/>
      <c r="H175" s="258"/>
      <c r="I175" s="258"/>
      <c r="J175" s="258"/>
      <c r="K175" s="194">
        <f>K180</f>
        <v>0</v>
      </c>
      <c r="L175" s="161">
        <f>L180</f>
        <v>0</v>
      </c>
      <c r="M175" s="200">
        <f>M180</f>
        <v>0</v>
      </c>
      <c r="N175" s="149">
        <f aca="true" t="shared" si="90" ref="N175:V175">N178+N189</f>
        <v>23077317573</v>
      </c>
      <c r="O175" s="149">
        <f t="shared" si="90"/>
        <v>6427250886</v>
      </c>
      <c r="P175" s="149">
        <f t="shared" si="90"/>
        <v>0</v>
      </c>
      <c r="Q175" s="149">
        <f t="shared" si="90"/>
        <v>248990000</v>
      </c>
      <c r="R175" s="149">
        <f t="shared" si="90"/>
        <v>0</v>
      </c>
      <c r="S175" s="149">
        <f t="shared" si="90"/>
        <v>219097617</v>
      </c>
      <c r="T175" s="149">
        <f t="shared" si="90"/>
        <v>143727564</v>
      </c>
      <c r="U175" s="149">
        <f t="shared" si="90"/>
        <v>21343320195</v>
      </c>
      <c r="V175" s="149">
        <f t="shared" si="90"/>
        <v>2678000</v>
      </c>
    </row>
    <row r="176" spans="1:22" ht="12.75">
      <c r="A176" s="23"/>
      <c r="B176" s="27"/>
      <c r="C176" s="147"/>
      <c r="D176" s="5"/>
      <c r="E176" s="5"/>
      <c r="F176" s="5"/>
      <c r="G176" s="251"/>
      <c r="H176" s="251"/>
      <c r="I176" s="251"/>
      <c r="J176" s="251"/>
      <c r="K176" s="151"/>
      <c r="L176" s="149"/>
      <c r="M176" s="149"/>
      <c r="N176" s="149"/>
      <c r="O176" s="149"/>
      <c r="P176" s="149"/>
      <c r="Q176" s="149"/>
      <c r="R176" s="149"/>
      <c r="S176" s="149"/>
      <c r="T176" s="149"/>
      <c r="U176" s="149"/>
      <c r="V176" s="149"/>
    </row>
    <row r="177" spans="1:22" ht="13.5">
      <c r="A177" s="201" t="s">
        <v>11</v>
      </c>
      <c r="B177" s="202">
        <f>B178</f>
        <v>449381839</v>
      </c>
      <c r="C177" s="203">
        <f>C178</f>
        <v>449381839</v>
      </c>
      <c r="D177" s="86">
        <f>D178</f>
        <v>1</v>
      </c>
      <c r="E177" s="171">
        <f>E178</f>
        <v>0</v>
      </c>
      <c r="F177" s="6">
        <f>F178</f>
        <v>0</v>
      </c>
      <c r="G177" s="250"/>
      <c r="H177" s="250"/>
      <c r="I177" s="250"/>
      <c r="J177" s="250"/>
      <c r="K177" s="204"/>
      <c r="L177" s="205"/>
      <c r="M177" s="205"/>
      <c r="N177" s="205">
        <f aca="true" t="shared" si="91" ref="N177:S177">N178</f>
        <v>446703839</v>
      </c>
      <c r="O177" s="149">
        <f t="shared" si="91"/>
        <v>0</v>
      </c>
      <c r="P177" s="149">
        <f t="shared" si="91"/>
        <v>0</v>
      </c>
      <c r="Q177" s="149">
        <f t="shared" si="91"/>
        <v>0</v>
      </c>
      <c r="R177" s="149">
        <f t="shared" si="91"/>
        <v>0</v>
      </c>
      <c r="S177" s="149">
        <f t="shared" si="91"/>
        <v>0</v>
      </c>
      <c r="T177" s="149">
        <f>T178</f>
        <v>0</v>
      </c>
      <c r="U177" s="149">
        <f>U178</f>
        <v>0</v>
      </c>
      <c r="V177" s="149">
        <f>V178</f>
        <v>2678000</v>
      </c>
    </row>
    <row r="178" spans="1:22" ht="13.5">
      <c r="A178" s="201" t="s">
        <v>139</v>
      </c>
      <c r="B178" s="202">
        <v>449381839</v>
      </c>
      <c r="C178" s="46">
        <f>K178+L178+M178+N178+O178+P178+Q178+R178+S178+T178+U178+V178</f>
        <v>449381839</v>
      </c>
      <c r="D178" s="99">
        <f>C178/B178</f>
        <v>1</v>
      </c>
      <c r="E178" s="6">
        <v>0</v>
      </c>
      <c r="F178" s="106">
        <f>B178-C178-E178</f>
        <v>0</v>
      </c>
      <c r="G178" s="250"/>
      <c r="H178" s="250"/>
      <c r="I178" s="250"/>
      <c r="J178" s="250"/>
      <c r="K178" s="151"/>
      <c r="L178" s="149"/>
      <c r="M178" s="149"/>
      <c r="N178" s="149">
        <v>446703839</v>
      </c>
      <c r="O178" s="149">
        <v>0</v>
      </c>
      <c r="P178" s="149">
        <v>0</v>
      </c>
      <c r="Q178" s="149">
        <v>0</v>
      </c>
      <c r="R178" s="149">
        <v>0</v>
      </c>
      <c r="S178" s="149">
        <v>0</v>
      </c>
      <c r="T178" s="149">
        <v>0</v>
      </c>
      <c r="U178" s="149">
        <v>0</v>
      </c>
      <c r="V178" s="149">
        <v>2678000</v>
      </c>
    </row>
    <row r="179" spans="1:22" ht="13.5">
      <c r="A179" s="30"/>
      <c r="B179" s="31"/>
      <c r="C179" s="124"/>
      <c r="D179" s="16"/>
      <c r="E179" s="5"/>
      <c r="F179" s="198"/>
      <c r="G179" s="251"/>
      <c r="H179" s="251"/>
      <c r="I179" s="251"/>
      <c r="J179" s="251"/>
      <c r="K179" s="151"/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</row>
    <row r="180" spans="1:22" ht="13.5">
      <c r="A180" s="25" t="s">
        <v>67</v>
      </c>
      <c r="B180" s="26">
        <f>B189+B195+B182</f>
        <v>56858560751</v>
      </c>
      <c r="C180" s="26">
        <f>C189+C195+C182</f>
        <v>51170010591</v>
      </c>
      <c r="D180" s="213">
        <f>D189+D195</f>
        <v>0.9999999999215886</v>
      </c>
      <c r="E180" s="208">
        <f aca="true" t="shared" si="92" ref="E180:R180">E189+E195</f>
        <v>0</v>
      </c>
      <c r="F180" s="26">
        <f t="shared" si="92"/>
        <v>5688550160</v>
      </c>
      <c r="G180" s="188"/>
      <c r="H180" s="188"/>
      <c r="I180" s="188"/>
      <c r="J180" s="188"/>
      <c r="K180" s="195">
        <f t="shared" si="92"/>
        <v>0</v>
      </c>
      <c r="L180" s="160">
        <f t="shared" si="92"/>
        <v>0</v>
      </c>
      <c r="M180" s="160">
        <f t="shared" si="92"/>
        <v>0</v>
      </c>
      <c r="N180" s="160">
        <f t="shared" si="92"/>
        <v>22630613734</v>
      </c>
      <c r="O180" s="160">
        <f t="shared" si="92"/>
        <v>6427250886</v>
      </c>
      <c r="P180" s="160">
        <f t="shared" si="92"/>
        <v>0</v>
      </c>
      <c r="Q180" s="160">
        <f t="shared" si="92"/>
        <v>248990000</v>
      </c>
      <c r="R180" s="160">
        <f t="shared" si="92"/>
        <v>0</v>
      </c>
      <c r="S180" s="149"/>
      <c r="T180" s="149"/>
      <c r="U180" s="149"/>
      <c r="V180" s="149"/>
    </row>
    <row r="181" spans="1:22" ht="13.5">
      <c r="A181" s="25"/>
      <c r="B181" s="26"/>
      <c r="C181" s="46"/>
      <c r="D181" s="213"/>
      <c r="E181" s="208"/>
      <c r="F181" s="26"/>
      <c r="G181" s="188"/>
      <c r="H181" s="188"/>
      <c r="I181" s="188"/>
      <c r="J181" s="188"/>
      <c r="K181" s="195"/>
      <c r="L181" s="160"/>
      <c r="M181" s="160"/>
      <c r="N181" s="160"/>
      <c r="O181" s="160"/>
      <c r="P181" s="160"/>
      <c r="Q181" s="160"/>
      <c r="R181" s="160"/>
      <c r="S181" s="149"/>
      <c r="T181" s="149"/>
      <c r="U181" s="149"/>
      <c r="V181" s="149"/>
    </row>
    <row r="182" spans="1:22" ht="13.5">
      <c r="A182" s="25" t="s">
        <v>142</v>
      </c>
      <c r="B182" s="26">
        <f>B183</f>
        <v>157010595</v>
      </c>
      <c r="C182" s="46">
        <f>C183</f>
        <v>157010595</v>
      </c>
      <c r="D182" s="213">
        <f>D183</f>
        <v>1</v>
      </c>
      <c r="E182" s="208">
        <f>E183</f>
        <v>0</v>
      </c>
      <c r="F182" s="26">
        <f>F183</f>
        <v>0</v>
      </c>
      <c r="G182" s="188"/>
      <c r="H182" s="188"/>
      <c r="I182" s="188"/>
      <c r="J182" s="188"/>
      <c r="K182" s="195"/>
      <c r="L182" s="160"/>
      <c r="M182" s="160"/>
      <c r="N182" s="160"/>
      <c r="O182" s="160"/>
      <c r="P182" s="160"/>
      <c r="Q182" s="160"/>
      <c r="R182" s="160"/>
      <c r="S182" s="149">
        <f>S183</f>
        <v>80398671</v>
      </c>
      <c r="T182" s="149">
        <f>T183</f>
        <v>0</v>
      </c>
      <c r="U182" s="149">
        <f>U183</f>
        <v>0</v>
      </c>
      <c r="V182" s="149">
        <f>V183</f>
        <v>76611924</v>
      </c>
    </row>
    <row r="183" spans="1:22" ht="13.5">
      <c r="A183" s="25" t="s">
        <v>19</v>
      </c>
      <c r="B183" s="26">
        <v>157010595</v>
      </c>
      <c r="C183" s="46">
        <f>K183+L183+M183+N183+O183+P183+Q183+R183+S183+T183+U183+V183</f>
        <v>157010595</v>
      </c>
      <c r="D183" s="99">
        <f>C183/B183</f>
        <v>1</v>
      </c>
      <c r="E183" s="173">
        <v>0</v>
      </c>
      <c r="F183" s="106">
        <f>B183-C183-E183</f>
        <v>0</v>
      </c>
      <c r="G183" s="250"/>
      <c r="H183" s="250"/>
      <c r="I183" s="250"/>
      <c r="J183" s="250"/>
      <c r="K183" s="151"/>
      <c r="L183" s="149"/>
      <c r="M183" s="149"/>
      <c r="N183" s="149"/>
      <c r="O183" s="149"/>
      <c r="P183" s="149"/>
      <c r="Q183" s="149"/>
      <c r="R183" s="149"/>
      <c r="S183" s="149">
        <v>80398671</v>
      </c>
      <c r="T183" s="149">
        <v>0</v>
      </c>
      <c r="U183" s="149">
        <v>0</v>
      </c>
      <c r="V183" s="149">
        <v>76611924</v>
      </c>
    </row>
    <row r="184" spans="1:22" ht="13.5">
      <c r="A184" s="134"/>
      <c r="B184" s="26"/>
      <c r="C184" s="46"/>
      <c r="D184" s="52"/>
      <c r="E184" s="173"/>
      <c r="F184" s="6"/>
      <c r="G184" s="250"/>
      <c r="H184" s="250"/>
      <c r="I184" s="250"/>
      <c r="J184" s="250"/>
      <c r="K184" s="151"/>
      <c r="L184" s="149"/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</row>
    <row r="185" spans="1:22" ht="13.5">
      <c r="A185" s="134" t="s">
        <v>120</v>
      </c>
      <c r="B185" s="26"/>
      <c r="C185" s="46"/>
      <c r="D185" s="52"/>
      <c r="E185" s="173"/>
      <c r="F185" s="6"/>
      <c r="G185" s="250"/>
      <c r="H185" s="250"/>
      <c r="I185" s="250"/>
      <c r="J185" s="250"/>
      <c r="K185" s="151"/>
      <c r="L185" s="149"/>
      <c r="M185" s="149"/>
      <c r="N185" s="149"/>
      <c r="O185" s="149"/>
      <c r="P185" s="149"/>
      <c r="Q185" s="149"/>
      <c r="R185" s="149"/>
      <c r="S185" s="149"/>
      <c r="T185" s="149"/>
      <c r="U185" s="149"/>
      <c r="V185" s="149"/>
    </row>
    <row r="186" spans="1:22" ht="13.5">
      <c r="A186" s="134" t="s">
        <v>121</v>
      </c>
      <c r="B186" s="26"/>
      <c r="C186" s="46"/>
      <c r="D186" s="52"/>
      <c r="E186" s="173"/>
      <c r="F186" s="6"/>
      <c r="G186" s="250"/>
      <c r="H186" s="250"/>
      <c r="I186" s="250"/>
      <c r="J186" s="250"/>
      <c r="K186" s="151"/>
      <c r="L186" s="149"/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</row>
    <row r="187" spans="1:22" ht="13.5">
      <c r="A187" s="134" t="s">
        <v>122</v>
      </c>
      <c r="B187" s="26"/>
      <c r="C187" s="46"/>
      <c r="D187" s="52"/>
      <c r="E187" s="173"/>
      <c r="F187" s="6"/>
      <c r="G187" s="250"/>
      <c r="H187" s="250"/>
      <c r="I187" s="250"/>
      <c r="J187" s="250"/>
      <c r="K187" s="151"/>
      <c r="L187" s="149"/>
      <c r="M187" s="149"/>
      <c r="N187" s="149"/>
      <c r="O187" s="149"/>
      <c r="P187" s="149"/>
      <c r="Q187" s="149"/>
      <c r="R187" s="149"/>
      <c r="S187" s="149"/>
      <c r="T187" s="149"/>
      <c r="U187" s="149"/>
      <c r="V187" s="149"/>
    </row>
    <row r="188" spans="1:22" ht="13.5">
      <c r="A188" s="134" t="s">
        <v>123</v>
      </c>
      <c r="B188" s="26">
        <f aca="true" t="shared" si="93" ref="B188:K188">B189</f>
        <v>51013000000</v>
      </c>
      <c r="C188" s="46">
        <f t="shared" si="93"/>
        <v>51012999996</v>
      </c>
      <c r="D188" s="213">
        <f t="shared" si="93"/>
        <v>0.9999999999215886</v>
      </c>
      <c r="E188" s="208">
        <f t="shared" si="93"/>
        <v>0</v>
      </c>
      <c r="F188" s="26">
        <f t="shared" si="93"/>
        <v>4</v>
      </c>
      <c r="G188" s="188"/>
      <c r="H188" s="188"/>
      <c r="I188" s="188"/>
      <c r="J188" s="188"/>
      <c r="K188" s="151">
        <f t="shared" si="93"/>
        <v>0</v>
      </c>
      <c r="L188" s="149">
        <f aca="true" t="shared" si="94" ref="L188:Q188">L189</f>
        <v>0</v>
      </c>
      <c r="M188" s="149">
        <f t="shared" si="94"/>
        <v>0</v>
      </c>
      <c r="N188" s="149">
        <f t="shared" si="94"/>
        <v>22630613734</v>
      </c>
      <c r="O188" s="149">
        <f t="shared" si="94"/>
        <v>6427250886</v>
      </c>
      <c r="P188" s="149">
        <f t="shared" si="94"/>
        <v>0</v>
      </c>
      <c r="Q188" s="149">
        <f t="shared" si="94"/>
        <v>248990000</v>
      </c>
      <c r="R188" s="149">
        <f>R189</f>
        <v>0</v>
      </c>
      <c r="S188" s="149">
        <f>S189</f>
        <v>219097617</v>
      </c>
      <c r="T188" s="149">
        <f>T189</f>
        <v>143727564</v>
      </c>
      <c r="U188" s="149">
        <f>U189</f>
        <v>21343320195</v>
      </c>
      <c r="V188" s="149">
        <f>V189</f>
        <v>0</v>
      </c>
    </row>
    <row r="189" spans="1:22" ht="13.5">
      <c r="A189" s="134" t="s">
        <v>19</v>
      </c>
      <c r="B189" s="26">
        <v>51013000000</v>
      </c>
      <c r="C189" s="46">
        <f>K189+L189+M189+N189+O189+P189+Q189+R189+S189+T189+U189+V189</f>
        <v>51012999996</v>
      </c>
      <c r="D189" s="99">
        <f>C189/B189</f>
        <v>0.9999999999215886</v>
      </c>
      <c r="E189" s="173">
        <v>0</v>
      </c>
      <c r="F189" s="6">
        <f>B189-C189-E189</f>
        <v>4</v>
      </c>
      <c r="G189" s="250"/>
      <c r="H189" s="250"/>
      <c r="I189" s="250"/>
      <c r="J189" s="250"/>
      <c r="K189" s="151">
        <v>0</v>
      </c>
      <c r="L189" s="149">
        <v>0</v>
      </c>
      <c r="M189" s="149">
        <v>0</v>
      </c>
      <c r="N189" s="149">
        <v>22630613734</v>
      </c>
      <c r="O189" s="149">
        <v>6427250886</v>
      </c>
      <c r="P189" s="149">
        <v>0</v>
      </c>
      <c r="Q189" s="149">
        <v>248990000</v>
      </c>
      <c r="R189" s="149">
        <v>0</v>
      </c>
      <c r="S189" s="149">
        <v>219097617</v>
      </c>
      <c r="T189" s="149">
        <v>143727564</v>
      </c>
      <c r="U189" s="149">
        <v>21343320195</v>
      </c>
      <c r="V189" s="149">
        <v>0</v>
      </c>
    </row>
    <row r="190" spans="1:22" ht="13.5">
      <c r="A190" s="134"/>
      <c r="B190" s="26"/>
      <c r="C190" s="46"/>
      <c r="D190" s="52"/>
      <c r="E190" s="173"/>
      <c r="F190" s="6"/>
      <c r="G190" s="250"/>
      <c r="H190" s="250"/>
      <c r="I190" s="250"/>
      <c r="J190" s="250"/>
      <c r="K190" s="151"/>
      <c r="L190" s="149"/>
      <c r="M190" s="149"/>
      <c r="N190" s="149"/>
      <c r="O190" s="149"/>
      <c r="P190" s="149"/>
      <c r="Q190" s="149"/>
      <c r="R190" s="149"/>
      <c r="S190" s="149"/>
      <c r="T190" s="149"/>
      <c r="U190" s="149"/>
      <c r="V190" s="149"/>
    </row>
    <row r="191" spans="1:22" ht="13.5">
      <c r="A191" s="44" t="s">
        <v>68</v>
      </c>
      <c r="B191" s="45"/>
      <c r="C191" s="181"/>
      <c r="D191" s="50"/>
      <c r="E191" s="209"/>
      <c r="F191" s="5"/>
      <c r="G191" s="251"/>
      <c r="H191" s="251"/>
      <c r="I191" s="251"/>
      <c r="J191" s="251"/>
      <c r="K191" s="151"/>
      <c r="L191" s="149"/>
      <c r="M191" s="149"/>
      <c r="N191" s="149"/>
      <c r="O191" s="149"/>
      <c r="P191" s="149"/>
      <c r="Q191" s="149"/>
      <c r="R191" s="149"/>
      <c r="S191" s="149"/>
      <c r="T191" s="149"/>
      <c r="U191" s="149"/>
      <c r="V191" s="149"/>
    </row>
    <row r="192" spans="1:22" ht="13.5">
      <c r="A192" s="25" t="s">
        <v>69</v>
      </c>
      <c r="B192" s="26">
        <f>B195</f>
        <v>5688550156</v>
      </c>
      <c r="C192" s="46">
        <v>0</v>
      </c>
      <c r="D192" s="6">
        <v>0</v>
      </c>
      <c r="E192" s="173">
        <v>0</v>
      </c>
      <c r="F192" s="6">
        <f>B192-C192-E192</f>
        <v>5688550156</v>
      </c>
      <c r="G192" s="218"/>
      <c r="H192" s="218"/>
      <c r="I192" s="218"/>
      <c r="J192" s="218"/>
      <c r="K192" s="187">
        <v>0</v>
      </c>
      <c r="L192" s="149">
        <v>0</v>
      </c>
      <c r="M192" s="149">
        <v>0</v>
      </c>
      <c r="N192" s="149">
        <v>0</v>
      </c>
      <c r="O192" s="149">
        <v>0</v>
      </c>
      <c r="P192" s="149">
        <v>0</v>
      </c>
      <c r="Q192" s="149">
        <v>0</v>
      </c>
      <c r="R192" s="149"/>
      <c r="S192" s="149"/>
      <c r="T192" s="149"/>
      <c r="U192" s="149"/>
      <c r="V192" s="149"/>
    </row>
    <row r="193" spans="1:22" ht="13.5">
      <c r="A193" s="34"/>
      <c r="B193" s="35"/>
      <c r="C193" s="206"/>
      <c r="D193" s="91"/>
      <c r="E193" s="210"/>
      <c r="F193" s="91"/>
      <c r="G193" s="254"/>
      <c r="H193" s="254"/>
      <c r="I193" s="254"/>
      <c r="J193" s="254"/>
      <c r="K193" s="151"/>
      <c r="L193" s="149"/>
      <c r="M193" s="149"/>
      <c r="N193" s="149"/>
      <c r="O193" s="149"/>
      <c r="P193" s="149"/>
      <c r="Q193" s="149"/>
      <c r="R193" s="149"/>
      <c r="S193" s="149"/>
      <c r="T193" s="149"/>
      <c r="U193" s="149"/>
      <c r="V193" s="149"/>
    </row>
    <row r="194" spans="1:22" ht="13.5">
      <c r="A194" s="44" t="s">
        <v>124</v>
      </c>
      <c r="B194" s="97"/>
      <c r="C194" s="207"/>
      <c r="D194" s="50"/>
      <c r="E194" s="209"/>
      <c r="F194" s="198"/>
      <c r="G194" s="251"/>
      <c r="H194" s="251"/>
      <c r="I194" s="251"/>
      <c r="J194" s="251"/>
      <c r="K194" s="151">
        <f aca="true" t="shared" si="95" ref="K194:P194">K195</f>
        <v>0</v>
      </c>
      <c r="L194" s="149">
        <f t="shared" si="95"/>
        <v>0</v>
      </c>
      <c r="M194" s="149">
        <f t="shared" si="95"/>
        <v>0</v>
      </c>
      <c r="N194" s="149">
        <f t="shared" si="95"/>
        <v>0</v>
      </c>
      <c r="O194" s="149">
        <f t="shared" si="95"/>
        <v>0</v>
      </c>
      <c r="P194" s="149">
        <f t="shared" si="95"/>
        <v>0</v>
      </c>
      <c r="Q194" s="149">
        <f>Q195</f>
        <v>0</v>
      </c>
      <c r="R194" s="149">
        <f>R195</f>
        <v>0</v>
      </c>
      <c r="S194" s="149">
        <f>S195</f>
        <v>0</v>
      </c>
      <c r="T194" s="149">
        <f>T195</f>
        <v>0</v>
      </c>
      <c r="U194" s="149"/>
      <c r="V194" s="149">
        <f>V195</f>
        <v>0</v>
      </c>
    </row>
    <row r="195" spans="1:22" ht="13.5">
      <c r="A195" s="30" t="s">
        <v>19</v>
      </c>
      <c r="B195" s="31">
        <f>5768948827-80398671</f>
        <v>5688550156</v>
      </c>
      <c r="C195" s="46">
        <f>K195+L195+M195+N195+O195+P195+Q195+R195+S195+T195+U195+V195</f>
        <v>0</v>
      </c>
      <c r="D195" s="99">
        <v>0</v>
      </c>
      <c r="E195" s="177">
        <f>E196</f>
        <v>0</v>
      </c>
      <c r="F195" s="6">
        <f>B195-C195-E195</f>
        <v>5688550156</v>
      </c>
      <c r="G195" s="250"/>
      <c r="H195" s="250"/>
      <c r="I195" s="250"/>
      <c r="J195" s="250"/>
      <c r="K195" s="151">
        <v>0</v>
      </c>
      <c r="L195" s="149">
        <v>0</v>
      </c>
      <c r="M195" s="149">
        <v>0</v>
      </c>
      <c r="N195" s="149">
        <v>0</v>
      </c>
      <c r="O195" s="149">
        <v>0</v>
      </c>
      <c r="P195" s="149">
        <v>0</v>
      </c>
      <c r="Q195" s="149">
        <v>0</v>
      </c>
      <c r="R195" s="149">
        <v>0</v>
      </c>
      <c r="S195" s="149">
        <v>0</v>
      </c>
      <c r="T195" s="149">
        <v>0</v>
      </c>
      <c r="U195" s="149"/>
      <c r="V195" s="149">
        <v>0</v>
      </c>
    </row>
    <row r="196" spans="1:22" ht="14.25" thickBot="1">
      <c r="A196" s="127"/>
      <c r="B196" s="31"/>
      <c r="C196" s="124"/>
      <c r="D196" s="211"/>
      <c r="E196" s="177"/>
      <c r="F196" s="196"/>
      <c r="G196" s="250"/>
      <c r="H196" s="250"/>
      <c r="I196" s="250"/>
      <c r="J196" s="250"/>
      <c r="K196" s="159"/>
      <c r="L196" s="149"/>
      <c r="M196" s="149"/>
      <c r="N196" s="212"/>
      <c r="O196" s="149"/>
      <c r="P196" s="212"/>
      <c r="Q196" s="149"/>
      <c r="R196" s="149"/>
      <c r="S196" s="149"/>
      <c r="T196" s="149"/>
      <c r="U196" s="149"/>
      <c r="V196" s="149"/>
    </row>
    <row r="197" spans="1:22" ht="18.75" thickBot="1">
      <c r="A197" s="54" t="s">
        <v>12</v>
      </c>
      <c r="B197" s="238">
        <f>B144+B128+B11</f>
        <v>95368700000</v>
      </c>
      <c r="C197" s="238">
        <f>C144+C128+C11</f>
        <v>85917885786</v>
      </c>
      <c r="D197" s="239">
        <f>C197/B197</f>
        <v>0.9009023483176346</v>
      </c>
      <c r="E197" s="238">
        <f>E144+E128+E11</f>
        <v>0</v>
      </c>
      <c r="F197" s="53">
        <f>B197-C197-E197</f>
        <v>9450814214</v>
      </c>
      <c r="G197" s="53"/>
      <c r="H197" s="53"/>
      <c r="I197" s="53"/>
      <c r="J197" s="53"/>
      <c r="K197" s="53">
        <f>C197-D197-F197</f>
        <v>76467071571.09909</v>
      </c>
      <c r="L197" s="53">
        <f>D197-E197-K197</f>
        <v>-76467071570.19818</v>
      </c>
      <c r="M197" s="53">
        <f>E197-F197-L197</f>
        <v>67016257356.19818</v>
      </c>
      <c r="N197" s="53">
        <f>F197-K197-M197</f>
        <v>-134032514713.29727</v>
      </c>
      <c r="O197" s="53">
        <f>K197-L197-N197</f>
        <v>286966657854.59454</v>
      </c>
      <c r="P197" s="53">
        <f>L197-M197-O197</f>
        <v>-430449986780.9909</v>
      </c>
      <c r="Q197" s="53">
        <f aca="true" t="shared" si="96" ref="Q197:V197">M197-N197-P197</f>
        <v>631498758850.4863</v>
      </c>
      <c r="R197" s="53">
        <f t="shared" si="96"/>
        <v>-1052497931418.3782</v>
      </c>
      <c r="S197" s="53">
        <f t="shared" si="96"/>
        <v>1769914576053.9636</v>
      </c>
      <c r="T197" s="53">
        <f t="shared" si="96"/>
        <v>-2831863321685.441</v>
      </c>
      <c r="U197" s="53">
        <f t="shared" si="96"/>
        <v>4515860011954.306</v>
      </c>
      <c r="V197" s="53">
        <f t="shared" si="96"/>
        <v>-7338272519426.647</v>
      </c>
    </row>
    <row r="198" spans="11:22" ht="12.75"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</row>
    <row r="199" spans="2:22" ht="12.75">
      <c r="B199" s="148">
        <v>95368700000</v>
      </c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</row>
    <row r="200" spans="2:22" ht="12.75">
      <c r="B200" s="122">
        <f>B199-B197</f>
        <v>0</v>
      </c>
      <c r="C200" s="241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</row>
    <row r="201" spans="2:22" ht="12.75">
      <c r="B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122"/>
      <c r="U201" s="122"/>
      <c r="V201" s="122"/>
    </row>
    <row r="202" spans="2:22" ht="14.25">
      <c r="B202" s="122"/>
      <c r="F202" s="199"/>
      <c r="G202" s="199"/>
      <c r="H202" s="199"/>
      <c r="I202" s="199"/>
      <c r="J202" s="199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</row>
    <row r="203" spans="2:22" ht="12.75">
      <c r="B203" s="122"/>
      <c r="C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122"/>
      <c r="U203" s="122"/>
      <c r="V203" s="122"/>
    </row>
    <row r="204" spans="2:22" ht="12.75">
      <c r="B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</row>
    <row r="205" spans="2:22" ht="12.75">
      <c r="B205" s="122"/>
      <c r="K205" s="122"/>
      <c r="L205" s="122"/>
      <c r="M205" s="122"/>
      <c r="N205" s="122"/>
      <c r="O205" s="122"/>
      <c r="P205" s="122"/>
      <c r="Q205" s="122"/>
      <c r="R205" s="122"/>
      <c r="S205" s="122"/>
      <c r="T205" s="122"/>
      <c r="U205" s="122"/>
      <c r="V205" s="122"/>
    </row>
    <row r="206" spans="2:22" ht="12.75">
      <c r="B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</row>
    <row r="207" spans="11:22" ht="12.75">
      <c r="K207" s="122"/>
      <c r="L207" s="122"/>
      <c r="M207" s="122"/>
      <c r="N207" s="122"/>
      <c r="O207" s="122"/>
      <c r="P207" s="122"/>
      <c r="Q207" s="122"/>
      <c r="R207" s="122"/>
      <c r="S207" s="122"/>
      <c r="T207" s="122"/>
      <c r="U207" s="122"/>
      <c r="V207" s="122"/>
    </row>
    <row r="208" spans="2:22" ht="12.75">
      <c r="B208" s="122"/>
      <c r="K208" s="122"/>
      <c r="L208" s="122"/>
      <c r="M208" s="122"/>
      <c r="N208" s="122"/>
      <c r="O208" s="122"/>
      <c r="P208" s="122"/>
      <c r="Q208" s="122"/>
      <c r="R208" s="122"/>
      <c r="S208" s="122"/>
      <c r="T208" s="122"/>
      <c r="U208" s="122"/>
      <c r="V208" s="122"/>
    </row>
    <row r="209" spans="11:22" ht="12.75">
      <c r="K209" s="122"/>
      <c r="L209" s="122"/>
      <c r="M209" s="122"/>
      <c r="N209" s="122"/>
      <c r="O209" s="122"/>
      <c r="P209" s="122"/>
      <c r="Q209" s="122"/>
      <c r="R209" s="122"/>
      <c r="S209" s="122"/>
      <c r="T209" s="122"/>
      <c r="U209" s="122"/>
      <c r="V209" s="122"/>
    </row>
    <row r="210" spans="11:22" ht="12.75"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</row>
    <row r="211" spans="11:22" ht="12.75"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</row>
    <row r="212" spans="11:22" ht="12.75"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</row>
    <row r="213" spans="11:22" ht="12.75"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</row>
    <row r="214" spans="11:22" ht="12.75"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  <c r="U214" s="122"/>
      <c r="V214" s="122"/>
    </row>
    <row r="215" spans="11:22" ht="12.75">
      <c r="K215" s="122"/>
      <c r="L215" s="122"/>
      <c r="M215" s="122"/>
      <c r="N215" s="122"/>
      <c r="O215" s="122"/>
      <c r="P215" s="122"/>
      <c r="Q215" s="122"/>
      <c r="R215" s="122"/>
      <c r="S215" s="122"/>
      <c r="T215" s="122"/>
      <c r="U215" s="122"/>
      <c r="V215" s="122"/>
    </row>
    <row r="216" spans="11:22" ht="12.75">
      <c r="K216" s="122"/>
      <c r="L216" s="122"/>
      <c r="M216" s="122"/>
      <c r="N216" s="122"/>
      <c r="O216" s="122"/>
      <c r="P216" s="122"/>
      <c r="Q216" s="122"/>
      <c r="R216" s="122"/>
      <c r="S216" s="122"/>
      <c r="T216" s="122"/>
      <c r="U216" s="122"/>
      <c r="V216" s="122"/>
    </row>
    <row r="217" spans="11:22" ht="12.75"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  <c r="V217" s="122"/>
    </row>
    <row r="218" spans="11:22" ht="12.75"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</row>
  </sheetData>
  <sheetProtection/>
  <mergeCells count="2">
    <mergeCell ref="A1:F1"/>
    <mergeCell ref="A4:F4"/>
  </mergeCells>
  <printOptions horizontalCentered="1" verticalCentered="1"/>
  <pageMargins left="1.0236220472440944" right="0.2362204724409449" top="0.7874015748031497" bottom="0.3937007874015748" header="0.3937007874015748" footer="0.1968503937007874"/>
  <pageSetup errors="blank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2"/>
  <sheetViews>
    <sheetView zoomScalePageLayoutView="0" workbookViewId="0" topLeftCell="A1">
      <selection activeCell="A2" sqref="A2"/>
    </sheetView>
  </sheetViews>
  <sheetFormatPr defaultColWidth="11.421875" defaultRowHeight="12.75"/>
  <sheetData>
    <row r="1" spans="1:9" ht="12.75">
      <c r="A1" s="19" t="s">
        <v>17</v>
      </c>
      <c r="B1" s="5">
        <f>SUM(B2)</f>
        <v>5957490340</v>
      </c>
      <c r="C1" s="60" t="s">
        <v>81</v>
      </c>
      <c r="D1" s="60" t="s">
        <v>80</v>
      </c>
      <c r="E1" s="60"/>
      <c r="F1" s="61"/>
      <c r="G1" s="62"/>
      <c r="H1" s="23" t="s">
        <v>17</v>
      </c>
      <c r="I1" s="27">
        <f>I4+I7+I9+I18+I59</f>
        <v>8281198543</v>
      </c>
    </row>
    <row r="2" spans="1:9" ht="13.5">
      <c r="A2" s="20"/>
      <c r="B2" s="6">
        <f>B4+B7+B10</f>
        <v>5957490340</v>
      </c>
      <c r="C2" s="63"/>
      <c r="D2" s="63"/>
      <c r="E2" s="63"/>
      <c r="F2" s="61"/>
      <c r="G2" s="62"/>
      <c r="H2" s="28" t="s">
        <v>0</v>
      </c>
      <c r="I2" s="29"/>
    </row>
    <row r="3" spans="1:9" ht="13.5">
      <c r="A3" s="20"/>
      <c r="B3" s="6"/>
      <c r="C3" s="60" t="s">
        <v>81</v>
      </c>
      <c r="D3" s="60" t="s">
        <v>80</v>
      </c>
      <c r="E3" s="60" t="s">
        <v>80</v>
      </c>
      <c r="F3" s="63"/>
      <c r="G3" s="64"/>
      <c r="H3" s="23" t="s">
        <v>18</v>
      </c>
      <c r="I3" s="27">
        <f>SUM(I4)</f>
        <v>5347461000</v>
      </c>
    </row>
    <row r="4" spans="1:9" ht="13.5">
      <c r="A4" s="19" t="s">
        <v>18</v>
      </c>
      <c r="B4" s="5">
        <f>B5</f>
        <v>5240788584</v>
      </c>
      <c r="C4" s="63" t="s">
        <v>0</v>
      </c>
      <c r="D4" s="60"/>
      <c r="E4" s="60"/>
      <c r="F4" s="60"/>
      <c r="G4" s="64" t="s">
        <v>82</v>
      </c>
      <c r="H4" s="25" t="s">
        <v>19</v>
      </c>
      <c r="I4" s="26">
        <v>5347461000</v>
      </c>
    </row>
    <row r="5" spans="1:9" ht="13.5">
      <c r="A5" s="21" t="s">
        <v>19</v>
      </c>
      <c r="B5" s="7">
        <v>5240788584</v>
      </c>
      <c r="C5" s="63"/>
      <c r="D5" s="60"/>
      <c r="E5" s="60"/>
      <c r="F5" s="60"/>
      <c r="G5" s="64"/>
      <c r="H5" s="25"/>
      <c r="I5" s="26"/>
    </row>
    <row r="6" spans="1:9" ht="13.5">
      <c r="A6" s="21"/>
      <c r="B6" s="7"/>
      <c r="C6" s="60" t="s">
        <v>81</v>
      </c>
      <c r="D6" s="60" t="s">
        <v>80</v>
      </c>
      <c r="E6" s="60" t="s">
        <v>83</v>
      </c>
      <c r="F6" s="60"/>
      <c r="G6" s="64"/>
      <c r="H6" s="23" t="s">
        <v>24</v>
      </c>
      <c r="I6" s="24">
        <f>I7</f>
        <v>300150000</v>
      </c>
    </row>
    <row r="7" spans="1:9" ht="13.5">
      <c r="A7" s="23" t="s">
        <v>24</v>
      </c>
      <c r="B7" s="24">
        <f>B8</f>
        <v>300000000</v>
      </c>
      <c r="C7" s="63"/>
      <c r="D7" s="60"/>
      <c r="E7" s="60"/>
      <c r="F7" s="60"/>
      <c r="G7" s="64" t="s">
        <v>82</v>
      </c>
      <c r="H7" s="25" t="s">
        <v>19</v>
      </c>
      <c r="I7" s="26">
        <v>300150000</v>
      </c>
    </row>
    <row r="8" spans="1:9" ht="13.5">
      <c r="A8" s="25" t="s">
        <v>19</v>
      </c>
      <c r="B8" s="26">
        <v>300000000</v>
      </c>
      <c r="C8" s="63"/>
      <c r="D8" s="60"/>
      <c r="E8" s="60"/>
      <c r="F8" s="60"/>
      <c r="G8" s="64"/>
      <c r="H8" s="25"/>
      <c r="I8" s="26"/>
    </row>
    <row r="9" spans="1:9" ht="13.5">
      <c r="A9" s="25"/>
      <c r="B9" s="26"/>
      <c r="C9" s="60" t="s">
        <v>81</v>
      </c>
      <c r="D9" s="60" t="s">
        <v>80</v>
      </c>
      <c r="E9" s="60" t="s">
        <v>84</v>
      </c>
      <c r="F9" s="60" t="s">
        <v>0</v>
      </c>
      <c r="G9" s="64" t="s">
        <v>0</v>
      </c>
      <c r="H9" s="23" t="s">
        <v>20</v>
      </c>
      <c r="I9" s="27">
        <f>I12+I15</f>
        <v>496192660</v>
      </c>
    </row>
    <row r="10" spans="1:9" ht="13.5">
      <c r="A10" s="23" t="s">
        <v>20</v>
      </c>
      <c r="B10" s="27">
        <f>B11</f>
        <v>416701756</v>
      </c>
      <c r="C10" s="63" t="s">
        <v>0</v>
      </c>
      <c r="D10" s="63"/>
      <c r="E10" s="63"/>
      <c r="F10" s="63"/>
      <c r="G10" s="64" t="s">
        <v>82</v>
      </c>
      <c r="H10" s="25" t="s">
        <v>19</v>
      </c>
      <c r="I10" s="26">
        <f>I13+I16</f>
        <v>496192660</v>
      </c>
    </row>
    <row r="11" spans="1:9" ht="13.5">
      <c r="A11" s="25" t="s">
        <v>19</v>
      </c>
      <c r="B11" s="26">
        <f>B14+B17</f>
        <v>416701756</v>
      </c>
      <c r="C11" s="63"/>
      <c r="D11" s="63"/>
      <c r="E11" s="63"/>
      <c r="F11" s="63"/>
      <c r="G11" s="64"/>
      <c r="H11" s="25"/>
      <c r="I11" s="26"/>
    </row>
    <row r="12" spans="1:9" ht="13.5">
      <c r="A12" s="25"/>
      <c r="B12" s="26"/>
      <c r="C12" s="60" t="s">
        <v>81</v>
      </c>
      <c r="D12" s="60" t="s">
        <v>80</v>
      </c>
      <c r="E12" s="60" t="s">
        <v>84</v>
      </c>
      <c r="F12" s="60" t="s">
        <v>80</v>
      </c>
      <c r="G12" s="64"/>
      <c r="H12" s="28" t="s">
        <v>25</v>
      </c>
      <c r="I12" s="24">
        <f>I13</f>
        <v>346943554</v>
      </c>
    </row>
    <row r="13" spans="1:9" ht="13.5">
      <c r="A13" s="28" t="s">
        <v>25</v>
      </c>
      <c r="B13" s="24">
        <f>B14</f>
        <v>283164473</v>
      </c>
      <c r="C13" s="60"/>
      <c r="D13" s="60"/>
      <c r="E13" s="60"/>
      <c r="F13" s="60"/>
      <c r="G13" s="64" t="s">
        <v>82</v>
      </c>
      <c r="H13" s="25" t="s">
        <v>19</v>
      </c>
      <c r="I13" s="26">
        <v>346943554</v>
      </c>
    </row>
    <row r="14" spans="1:9" ht="13.5">
      <c r="A14" s="25" t="s">
        <v>19</v>
      </c>
      <c r="B14" s="26">
        <v>283164473</v>
      </c>
      <c r="C14" s="60"/>
      <c r="D14" s="60"/>
      <c r="E14" s="60"/>
      <c r="F14" s="60"/>
      <c r="G14" s="64"/>
      <c r="H14" s="25"/>
      <c r="I14" s="26"/>
    </row>
    <row r="15" spans="1:9" ht="13.5">
      <c r="A15" s="25"/>
      <c r="B15" s="26"/>
      <c r="C15" s="60" t="s">
        <v>81</v>
      </c>
      <c r="D15" s="60" t="s">
        <v>80</v>
      </c>
      <c r="E15" s="60" t="s">
        <v>84</v>
      </c>
      <c r="F15" s="60" t="s">
        <v>80</v>
      </c>
      <c r="G15" s="64"/>
      <c r="H15" s="28" t="s">
        <v>26</v>
      </c>
      <c r="I15" s="24">
        <f>I16</f>
        <v>149249106</v>
      </c>
    </row>
    <row r="16" spans="1:9" ht="13.5">
      <c r="A16" s="28" t="s">
        <v>26</v>
      </c>
      <c r="B16" s="24">
        <f>B17</f>
        <v>133537283</v>
      </c>
      <c r="C16" s="60"/>
      <c r="D16" s="60"/>
      <c r="E16" s="60"/>
      <c r="F16" s="60"/>
      <c r="G16" s="64" t="s">
        <v>82</v>
      </c>
      <c r="H16" s="25" t="s">
        <v>19</v>
      </c>
      <c r="I16" s="26">
        <v>149249106</v>
      </c>
    </row>
    <row r="17" spans="1:9" ht="13.5">
      <c r="A17" s="25" t="s">
        <v>19</v>
      </c>
      <c r="B17" s="26">
        <v>133537283</v>
      </c>
      <c r="C17" s="60"/>
      <c r="D17" s="60"/>
      <c r="E17" s="60"/>
      <c r="F17" s="60"/>
      <c r="G17" s="64"/>
      <c r="H17" s="25"/>
      <c r="I17" s="26"/>
    </row>
    <row r="18" spans="1:9" ht="13.5">
      <c r="A18" s="25"/>
      <c r="B18" s="26"/>
      <c r="C18" s="60" t="s">
        <v>81</v>
      </c>
      <c r="D18" s="60" t="s">
        <v>80</v>
      </c>
      <c r="E18" s="60" t="s">
        <v>85</v>
      </c>
      <c r="F18" s="63"/>
      <c r="G18" s="64"/>
      <c r="H18" s="23" t="s">
        <v>21</v>
      </c>
      <c r="I18" s="27">
        <f>SUM(I19)</f>
        <v>2031883208</v>
      </c>
    </row>
    <row r="19" spans="1:9" ht="13.5">
      <c r="A19" s="23" t="s">
        <v>21</v>
      </c>
      <c r="B19" s="27">
        <f>SUM(B20)</f>
        <v>1842291745</v>
      </c>
      <c r="C19" s="63" t="s">
        <v>0</v>
      </c>
      <c r="D19" s="63"/>
      <c r="E19" s="63"/>
      <c r="F19" s="63"/>
      <c r="G19" s="64" t="s">
        <v>82</v>
      </c>
      <c r="H19" s="25" t="s">
        <v>19</v>
      </c>
      <c r="I19" s="26">
        <f>I22+I24+I27+I30+I33+I36+I39+I42+I45+I48+I51+I54</f>
        <v>2031883208</v>
      </c>
    </row>
    <row r="20" spans="1:9" ht="13.5">
      <c r="A20" s="25" t="s">
        <v>19</v>
      </c>
      <c r="B20" s="26">
        <f>B23+B25+B28+B31+B34+B37+B40+B43+B46+B49+B52+B55</f>
        <v>1842291745</v>
      </c>
      <c r="C20" s="63"/>
      <c r="D20" s="63"/>
      <c r="E20" s="63"/>
      <c r="F20" s="63"/>
      <c r="G20" s="64"/>
      <c r="H20" s="25"/>
      <c r="I20" s="26"/>
    </row>
    <row r="21" spans="1:9" ht="13.5">
      <c r="A21" s="25"/>
      <c r="B21" s="26"/>
      <c r="C21" s="63" t="s">
        <v>81</v>
      </c>
      <c r="D21" s="63" t="s">
        <v>80</v>
      </c>
      <c r="E21" s="63" t="s">
        <v>85</v>
      </c>
      <c r="F21" s="63" t="s">
        <v>80</v>
      </c>
      <c r="G21" s="64"/>
      <c r="H21" s="28" t="s">
        <v>27</v>
      </c>
      <c r="I21" s="24">
        <f>I22</f>
        <v>110060000</v>
      </c>
    </row>
    <row r="22" spans="1:9" ht="13.5">
      <c r="A22" s="28" t="s">
        <v>27</v>
      </c>
      <c r="B22" s="24">
        <f>B23</f>
        <v>100000000</v>
      </c>
      <c r="C22" s="63"/>
      <c r="D22" s="63"/>
      <c r="E22" s="63"/>
      <c r="F22" s="63"/>
      <c r="G22" s="64" t="s">
        <v>82</v>
      </c>
      <c r="H22" s="25" t="s">
        <v>19</v>
      </c>
      <c r="I22" s="26">
        <v>110060000</v>
      </c>
    </row>
    <row r="23" spans="1:9" ht="13.5">
      <c r="A23" s="25" t="s">
        <v>19</v>
      </c>
      <c r="B23" s="26">
        <v>100000000</v>
      </c>
      <c r="C23" s="63"/>
      <c r="D23" s="63"/>
      <c r="E23" s="63"/>
      <c r="F23" s="63"/>
      <c r="G23" s="64"/>
      <c r="H23" s="25"/>
      <c r="I23" s="26"/>
    </row>
    <row r="24" spans="1:9" ht="13.5">
      <c r="A24" s="25"/>
      <c r="B24" s="26"/>
      <c r="C24" s="63" t="s">
        <v>81</v>
      </c>
      <c r="D24" s="63" t="s">
        <v>80</v>
      </c>
      <c r="E24" s="63" t="s">
        <v>85</v>
      </c>
      <c r="F24" s="63" t="s">
        <v>86</v>
      </c>
      <c r="G24" s="64"/>
      <c r="H24" s="28" t="s">
        <v>28</v>
      </c>
      <c r="I24" s="24">
        <f>I25</f>
        <v>96353715</v>
      </c>
    </row>
    <row r="25" spans="1:9" ht="13.5">
      <c r="A25" s="28" t="s">
        <v>28</v>
      </c>
      <c r="B25" s="24">
        <f>B26</f>
        <v>96295937</v>
      </c>
      <c r="C25" s="63"/>
      <c r="D25" s="63"/>
      <c r="E25" s="63"/>
      <c r="F25" s="63"/>
      <c r="G25" s="64" t="s">
        <v>82</v>
      </c>
      <c r="H25" s="25" t="s">
        <v>29</v>
      </c>
      <c r="I25" s="26">
        <v>96353715</v>
      </c>
    </row>
    <row r="26" spans="1:9" ht="13.5">
      <c r="A26" s="25" t="s">
        <v>29</v>
      </c>
      <c r="B26" s="26">
        <v>96295937</v>
      </c>
      <c r="C26" s="63"/>
      <c r="D26" s="63"/>
      <c r="E26" s="63"/>
      <c r="F26" s="63"/>
      <c r="G26" s="64"/>
      <c r="H26" s="25"/>
      <c r="I26" s="26"/>
    </row>
    <row r="27" spans="1:9" ht="13.5">
      <c r="A27" s="25"/>
      <c r="B27" s="26"/>
      <c r="C27" s="63" t="s">
        <v>81</v>
      </c>
      <c r="D27" s="63" t="s">
        <v>80</v>
      </c>
      <c r="E27" s="63" t="s">
        <v>85</v>
      </c>
      <c r="F27" s="63" t="s">
        <v>87</v>
      </c>
      <c r="G27" s="64"/>
      <c r="H27" s="28" t="s">
        <v>30</v>
      </c>
      <c r="I27" s="24">
        <f>I28</f>
        <v>46691378</v>
      </c>
    </row>
    <row r="28" spans="1:9" ht="13.5">
      <c r="A28" s="55" t="s">
        <v>30</v>
      </c>
      <c r="B28" s="56">
        <f>B29</f>
        <v>46663380</v>
      </c>
      <c r="C28" s="63"/>
      <c r="D28" s="63"/>
      <c r="E28" s="63"/>
      <c r="F28" s="63"/>
      <c r="G28" s="64" t="s">
        <v>82</v>
      </c>
      <c r="H28" s="25" t="s">
        <v>19</v>
      </c>
      <c r="I28" s="26">
        <v>46691378</v>
      </c>
    </row>
    <row r="29" spans="1:9" ht="13.5">
      <c r="A29" s="25" t="s">
        <v>19</v>
      </c>
      <c r="B29" s="46">
        <v>46663380</v>
      </c>
      <c r="C29" s="63"/>
      <c r="D29" s="63"/>
      <c r="E29" s="63"/>
      <c r="F29" s="63"/>
      <c r="G29" s="64"/>
      <c r="H29" s="25"/>
      <c r="I29" s="26"/>
    </row>
    <row r="30" spans="1:9" ht="13.5">
      <c r="A30" s="25"/>
      <c r="B30" s="46"/>
      <c r="C30" s="63" t="s">
        <v>81</v>
      </c>
      <c r="D30" s="63" t="s">
        <v>80</v>
      </c>
      <c r="E30" s="63" t="s">
        <v>85</v>
      </c>
      <c r="F30" s="63" t="s">
        <v>88</v>
      </c>
      <c r="G30" s="64"/>
      <c r="H30" s="28" t="s">
        <v>31</v>
      </c>
      <c r="I30" s="24">
        <f>I31</f>
        <v>252990607</v>
      </c>
    </row>
    <row r="31" spans="1:9" ht="13.5">
      <c r="A31" s="28" t="s">
        <v>31</v>
      </c>
      <c r="B31" s="24">
        <f>B32</f>
        <v>273871846</v>
      </c>
      <c r="C31" s="63"/>
      <c r="D31" s="63"/>
      <c r="E31" s="63"/>
      <c r="F31" s="63"/>
      <c r="G31" s="64" t="s">
        <v>82</v>
      </c>
      <c r="H31" s="25" t="s">
        <v>19</v>
      </c>
      <c r="I31" s="26">
        <v>252990607</v>
      </c>
    </row>
    <row r="32" spans="1:9" ht="13.5">
      <c r="A32" s="25" t="s">
        <v>19</v>
      </c>
      <c r="B32" s="26">
        <v>273871846</v>
      </c>
      <c r="C32" s="63"/>
      <c r="D32" s="63"/>
      <c r="E32" s="63"/>
      <c r="F32" s="63"/>
      <c r="G32" s="64"/>
      <c r="H32" s="25"/>
      <c r="I32" s="26"/>
    </row>
    <row r="33" spans="1:9" ht="13.5">
      <c r="A33" s="25"/>
      <c r="B33" s="26"/>
      <c r="C33" s="63" t="s">
        <v>81</v>
      </c>
      <c r="D33" s="63" t="s">
        <v>80</v>
      </c>
      <c r="E33" s="63" t="s">
        <v>85</v>
      </c>
      <c r="F33" s="63" t="s">
        <v>89</v>
      </c>
      <c r="G33" s="64"/>
      <c r="H33" s="28" t="s">
        <v>32</v>
      </c>
      <c r="I33" s="24">
        <f>I34</f>
        <v>285454343</v>
      </c>
    </row>
    <row r="34" spans="1:9" ht="13.5">
      <c r="A34" s="28" t="s">
        <v>32</v>
      </c>
      <c r="B34" s="24">
        <f>B35</f>
        <v>285283173</v>
      </c>
      <c r="C34" s="63"/>
      <c r="D34" s="63"/>
      <c r="E34" s="63"/>
      <c r="F34" s="63"/>
      <c r="G34" s="64" t="s">
        <v>82</v>
      </c>
      <c r="H34" s="25" t="s">
        <v>19</v>
      </c>
      <c r="I34" s="26">
        <v>285454343</v>
      </c>
    </row>
    <row r="35" spans="1:9" ht="13.5">
      <c r="A35" s="25" t="s">
        <v>19</v>
      </c>
      <c r="B35" s="26">
        <v>285283173</v>
      </c>
      <c r="C35" s="63"/>
      <c r="D35" s="63"/>
      <c r="E35" s="63"/>
      <c r="F35" s="63"/>
      <c r="G35" s="64"/>
      <c r="H35" s="25"/>
      <c r="I35" s="26"/>
    </row>
    <row r="36" spans="1:9" ht="13.5">
      <c r="A36" s="25"/>
      <c r="B36" s="26"/>
      <c r="C36" s="63" t="s">
        <v>81</v>
      </c>
      <c r="D36" s="63" t="s">
        <v>80</v>
      </c>
      <c r="E36" s="63" t="s">
        <v>85</v>
      </c>
      <c r="F36" s="63" t="s">
        <v>90</v>
      </c>
      <c r="G36" s="64"/>
      <c r="H36" s="28" t="s">
        <v>33</v>
      </c>
      <c r="I36" s="24">
        <f>I37</f>
        <v>608393171</v>
      </c>
    </row>
    <row r="37" spans="1:9" ht="13.5">
      <c r="A37" s="28" t="s">
        <v>33</v>
      </c>
      <c r="B37" s="24">
        <f>B38</f>
        <v>424051860</v>
      </c>
      <c r="C37" s="63"/>
      <c r="D37" s="63"/>
      <c r="E37" s="63"/>
      <c r="F37" s="63"/>
      <c r="G37" s="64" t="s">
        <v>82</v>
      </c>
      <c r="H37" s="25" t="s">
        <v>19</v>
      </c>
      <c r="I37" s="26">
        <v>608393171</v>
      </c>
    </row>
    <row r="38" spans="1:9" ht="13.5">
      <c r="A38" s="25" t="s">
        <v>19</v>
      </c>
      <c r="B38" s="26">
        <v>424051860</v>
      </c>
      <c r="C38" s="63"/>
      <c r="D38" s="63"/>
      <c r="E38" s="63"/>
      <c r="F38" s="63"/>
      <c r="G38" s="64"/>
      <c r="H38" s="28"/>
      <c r="I38" s="26"/>
    </row>
    <row r="39" spans="1:9" ht="12.75">
      <c r="A39" s="28"/>
      <c r="B39" s="26"/>
      <c r="C39" s="63" t="s">
        <v>81</v>
      </c>
      <c r="D39" s="63" t="s">
        <v>80</v>
      </c>
      <c r="E39" s="63" t="s">
        <v>85</v>
      </c>
      <c r="F39" s="63" t="s">
        <v>91</v>
      </c>
      <c r="G39" s="64"/>
      <c r="H39" s="28" t="s">
        <v>34</v>
      </c>
      <c r="I39" s="24">
        <f>I40</f>
        <v>247817589</v>
      </c>
    </row>
    <row r="40" spans="1:9" ht="13.5">
      <c r="A40" s="28" t="s">
        <v>34</v>
      </c>
      <c r="B40" s="24">
        <f>B41</f>
        <v>237668988</v>
      </c>
      <c r="C40" s="63"/>
      <c r="D40" s="63"/>
      <c r="E40" s="63"/>
      <c r="F40" s="63"/>
      <c r="G40" s="64" t="s">
        <v>82</v>
      </c>
      <c r="H40" s="25" t="s">
        <v>19</v>
      </c>
      <c r="I40" s="26">
        <v>247817589</v>
      </c>
    </row>
    <row r="41" spans="1:9" ht="13.5">
      <c r="A41" s="25" t="s">
        <v>19</v>
      </c>
      <c r="B41" s="26">
        <v>237668988</v>
      </c>
      <c r="C41" s="63"/>
      <c r="D41" s="63"/>
      <c r="E41" s="63"/>
      <c r="F41" s="63"/>
      <c r="G41" s="64"/>
      <c r="H41" s="28"/>
      <c r="I41" s="26"/>
    </row>
    <row r="42" spans="1:9" ht="12.75">
      <c r="A42" s="28"/>
      <c r="B42" s="26"/>
      <c r="C42" s="63" t="s">
        <v>81</v>
      </c>
      <c r="D42" s="63" t="s">
        <v>80</v>
      </c>
      <c r="E42" s="63" t="s">
        <v>85</v>
      </c>
      <c r="F42" s="63" t="s">
        <v>92</v>
      </c>
      <c r="G42" s="64"/>
      <c r="H42" s="28" t="s">
        <v>35</v>
      </c>
      <c r="I42" s="24">
        <f>I43</f>
        <v>6866197</v>
      </c>
    </row>
    <row r="43" spans="1:9" ht="13.5">
      <c r="A43" s="28" t="s">
        <v>35</v>
      </c>
      <c r="B43" s="24">
        <f>B44</f>
        <v>6862080</v>
      </c>
      <c r="C43" s="63"/>
      <c r="D43" s="63"/>
      <c r="E43" s="63"/>
      <c r="F43" s="63"/>
      <c r="G43" s="64" t="s">
        <v>82</v>
      </c>
      <c r="H43" s="25" t="s">
        <v>19</v>
      </c>
      <c r="I43" s="26">
        <v>6866197</v>
      </c>
    </row>
    <row r="44" spans="1:9" ht="13.5">
      <c r="A44" s="25" t="s">
        <v>19</v>
      </c>
      <c r="B44" s="26">
        <v>6862080</v>
      </c>
      <c r="C44" s="63"/>
      <c r="D44" s="63"/>
      <c r="E44" s="63"/>
      <c r="F44" s="63"/>
      <c r="G44" s="64"/>
      <c r="H44" s="28"/>
      <c r="I44" s="26"/>
    </row>
    <row r="45" spans="1:9" ht="12.75">
      <c r="A45" s="28"/>
      <c r="B45" s="26"/>
      <c r="C45" s="63" t="s">
        <v>81</v>
      </c>
      <c r="D45" s="63" t="s">
        <v>80</v>
      </c>
      <c r="E45" s="63" t="s">
        <v>85</v>
      </c>
      <c r="F45" s="63" t="s">
        <v>83</v>
      </c>
      <c r="G45" s="64"/>
      <c r="H45" s="28" t="s">
        <v>36</v>
      </c>
      <c r="I45" s="24">
        <f>I46</f>
        <v>184745366</v>
      </c>
    </row>
    <row r="46" spans="1:9" ht="13.5">
      <c r="A46" s="28" t="s">
        <v>36</v>
      </c>
      <c r="B46" s="24">
        <f>B47</f>
        <v>184634585</v>
      </c>
      <c r="C46" s="63"/>
      <c r="D46" s="63"/>
      <c r="E46" s="63"/>
      <c r="F46" s="63"/>
      <c r="G46" s="64" t="s">
        <v>82</v>
      </c>
      <c r="H46" s="25" t="s">
        <v>19</v>
      </c>
      <c r="I46" s="26">
        <v>184745366</v>
      </c>
    </row>
    <row r="47" spans="1:9" ht="13.5">
      <c r="A47" s="25" t="s">
        <v>19</v>
      </c>
      <c r="B47" s="26">
        <v>184634585</v>
      </c>
      <c r="C47" s="63"/>
      <c r="D47" s="63"/>
      <c r="E47" s="63"/>
      <c r="F47" s="63"/>
      <c r="G47" s="64"/>
      <c r="H47" s="28"/>
      <c r="I47" s="26"/>
    </row>
    <row r="48" spans="1:9" ht="12.75">
      <c r="A48" s="28"/>
      <c r="B48" s="26"/>
      <c r="C48" s="63" t="s">
        <v>81</v>
      </c>
      <c r="D48" s="63" t="s">
        <v>80</v>
      </c>
      <c r="E48" s="63" t="s">
        <v>85</v>
      </c>
      <c r="F48" s="63" t="s">
        <v>93</v>
      </c>
      <c r="G48" s="64"/>
      <c r="H48" s="28" t="s">
        <v>37</v>
      </c>
      <c r="I48" s="24">
        <f>I49</f>
        <v>29017400</v>
      </c>
    </row>
    <row r="49" spans="1:9" ht="13.5">
      <c r="A49" s="28" t="s">
        <v>37</v>
      </c>
      <c r="B49" s="24">
        <f>B50</f>
        <v>29000000</v>
      </c>
      <c r="C49" s="63"/>
      <c r="D49" s="63"/>
      <c r="E49" s="63"/>
      <c r="F49" s="63"/>
      <c r="G49" s="64" t="s">
        <v>82</v>
      </c>
      <c r="H49" s="25" t="s">
        <v>19</v>
      </c>
      <c r="I49" s="26">
        <v>29017400</v>
      </c>
    </row>
    <row r="50" spans="1:9" ht="13.5">
      <c r="A50" s="25" t="s">
        <v>19</v>
      </c>
      <c r="B50" s="26">
        <v>29000000</v>
      </c>
      <c r="C50" s="63"/>
      <c r="D50" s="63"/>
      <c r="E50" s="63"/>
      <c r="F50" s="63"/>
      <c r="G50" s="64"/>
      <c r="H50" s="28"/>
      <c r="I50" s="26"/>
    </row>
    <row r="51" spans="1:9" ht="12.75">
      <c r="A51" s="28"/>
      <c r="B51" s="26"/>
      <c r="C51" s="63" t="s">
        <v>81</v>
      </c>
      <c r="D51" s="63" t="s">
        <v>80</v>
      </c>
      <c r="E51" s="63" t="s">
        <v>85</v>
      </c>
      <c r="F51" s="63" t="s">
        <v>85</v>
      </c>
      <c r="G51" s="64"/>
      <c r="H51" s="28" t="s">
        <v>38</v>
      </c>
      <c r="I51" s="24">
        <f>I52</f>
        <v>32607614</v>
      </c>
    </row>
    <row r="52" spans="1:9" ht="13.5">
      <c r="A52" s="28" t="s">
        <v>38</v>
      </c>
      <c r="B52" s="24">
        <f>B53</f>
        <v>32588061</v>
      </c>
      <c r="C52" s="63"/>
      <c r="D52" s="63"/>
      <c r="E52" s="63"/>
      <c r="F52" s="63"/>
      <c r="G52" s="64" t="s">
        <v>82</v>
      </c>
      <c r="H52" s="25" t="s">
        <v>19</v>
      </c>
      <c r="I52" s="26">
        <v>32607614</v>
      </c>
    </row>
    <row r="53" spans="1:9" ht="13.5">
      <c r="A53" s="25" t="s">
        <v>19</v>
      </c>
      <c r="B53" s="26">
        <v>32588061</v>
      </c>
      <c r="C53" s="63"/>
      <c r="D53" s="63"/>
      <c r="E53" s="63"/>
      <c r="F53" s="63"/>
      <c r="G53" s="64"/>
      <c r="H53" s="28"/>
      <c r="I53" s="26"/>
    </row>
    <row r="54" spans="1:9" ht="12.75">
      <c r="A54" s="28"/>
      <c r="B54" s="26"/>
      <c r="C54" s="63" t="s">
        <v>81</v>
      </c>
      <c r="D54" s="63" t="s">
        <v>80</v>
      </c>
      <c r="E54" s="63" t="s">
        <v>85</v>
      </c>
      <c r="F54" s="63" t="s">
        <v>94</v>
      </c>
      <c r="G54" s="64"/>
      <c r="H54" s="28" t="s">
        <v>39</v>
      </c>
      <c r="I54" s="24">
        <f>I55</f>
        <v>130885828</v>
      </c>
    </row>
    <row r="55" spans="1:9" ht="13.5">
      <c r="A55" s="28" t="s">
        <v>39</v>
      </c>
      <c r="B55" s="24">
        <f>B56</f>
        <v>125371835</v>
      </c>
      <c r="C55" s="63"/>
      <c r="D55" s="63"/>
      <c r="E55" s="63"/>
      <c r="F55" s="63"/>
      <c r="G55" s="64" t="s">
        <v>82</v>
      </c>
      <c r="H55" s="25" t="s">
        <v>19</v>
      </c>
      <c r="I55" s="26">
        <v>130885828</v>
      </c>
    </row>
    <row r="56" spans="1:9" ht="13.5">
      <c r="A56" s="25" t="s">
        <v>19</v>
      </c>
      <c r="B56" s="26">
        <v>125371835</v>
      </c>
      <c r="C56" s="63"/>
      <c r="D56" s="63"/>
      <c r="E56" s="63"/>
      <c r="F56" s="63"/>
      <c r="G56" s="64"/>
      <c r="H56" s="28"/>
      <c r="I56" s="26"/>
    </row>
    <row r="57" spans="1:9" ht="12.75">
      <c r="A57" s="28"/>
      <c r="B57" s="26"/>
      <c r="C57" s="60" t="s">
        <v>81</v>
      </c>
      <c r="D57" s="60" t="s">
        <v>80</v>
      </c>
      <c r="E57" s="60" t="s">
        <v>95</v>
      </c>
      <c r="F57" s="63"/>
      <c r="G57" s="64"/>
      <c r="H57" s="28" t="s">
        <v>40</v>
      </c>
      <c r="I57" s="26"/>
    </row>
    <row r="58" spans="1:9" ht="12.75">
      <c r="A58" s="28" t="s">
        <v>40</v>
      </c>
      <c r="B58" s="26"/>
      <c r="C58" s="63"/>
      <c r="D58" s="63"/>
      <c r="E58" s="63"/>
      <c r="F58" s="63"/>
      <c r="G58" s="64"/>
      <c r="H58" s="28" t="s">
        <v>41</v>
      </c>
      <c r="I58" s="24">
        <f>I59</f>
        <v>105511675</v>
      </c>
    </row>
    <row r="59" spans="1:9" ht="13.5">
      <c r="A59" s="28" t="s">
        <v>41</v>
      </c>
      <c r="B59" s="24">
        <f>B60</f>
        <v>104100000</v>
      </c>
      <c r="C59" s="63"/>
      <c r="D59" s="63"/>
      <c r="E59" s="63"/>
      <c r="F59" s="63"/>
      <c r="G59" s="64" t="s">
        <v>82</v>
      </c>
      <c r="H59" s="25" t="s">
        <v>19</v>
      </c>
      <c r="I59" s="26">
        <f>I61+I64+I67</f>
        <v>105511675</v>
      </c>
    </row>
    <row r="60" spans="1:9" ht="13.5">
      <c r="A60" s="25" t="s">
        <v>19</v>
      </c>
      <c r="B60" s="26">
        <f>B62+B65+B68</f>
        <v>104100000</v>
      </c>
      <c r="C60" s="63"/>
      <c r="D60" s="63"/>
      <c r="E60" s="63"/>
      <c r="F60" s="63"/>
      <c r="G60" s="64"/>
      <c r="H60" s="28"/>
      <c r="I60" s="26"/>
    </row>
    <row r="61" spans="1:9" ht="12.75">
      <c r="A61" s="28"/>
      <c r="B61" s="26"/>
      <c r="C61" s="63" t="s">
        <v>81</v>
      </c>
      <c r="D61" s="63" t="s">
        <v>80</v>
      </c>
      <c r="E61" s="63" t="s">
        <v>95</v>
      </c>
      <c r="F61" s="63" t="s">
        <v>80</v>
      </c>
      <c r="G61" s="64" t="s">
        <v>0</v>
      </c>
      <c r="H61" s="23" t="s">
        <v>42</v>
      </c>
      <c r="I61" s="24">
        <f>I62</f>
        <v>49300000</v>
      </c>
    </row>
    <row r="62" spans="1:9" ht="13.5">
      <c r="A62" s="23" t="s">
        <v>42</v>
      </c>
      <c r="B62" s="24">
        <f>B63</f>
        <v>37000000</v>
      </c>
      <c r="C62" s="63"/>
      <c r="D62" s="63"/>
      <c r="E62" s="63"/>
      <c r="F62" s="63"/>
      <c r="G62" s="64" t="s">
        <v>82</v>
      </c>
      <c r="H62" s="25" t="s">
        <v>19</v>
      </c>
      <c r="I62" s="26">
        <v>49300000</v>
      </c>
    </row>
    <row r="63" spans="1:9" ht="13.5">
      <c r="A63" s="25" t="s">
        <v>19</v>
      </c>
      <c r="B63" s="26">
        <v>37000000</v>
      </c>
      <c r="C63" s="63"/>
      <c r="D63" s="63"/>
      <c r="E63" s="63"/>
      <c r="F63" s="63"/>
      <c r="G63" s="64"/>
      <c r="H63" s="20"/>
      <c r="I63" s="29"/>
    </row>
    <row r="64" spans="1:9" ht="13.5">
      <c r="A64" s="20"/>
      <c r="B64" s="29"/>
      <c r="C64" s="63" t="s">
        <v>81</v>
      </c>
      <c r="D64" s="63" t="s">
        <v>80</v>
      </c>
      <c r="E64" s="63" t="s">
        <v>95</v>
      </c>
      <c r="F64" s="63" t="s">
        <v>83</v>
      </c>
      <c r="G64" s="64"/>
      <c r="H64" s="23" t="s">
        <v>43</v>
      </c>
      <c r="I64" s="24">
        <f>I65</f>
        <v>1000000</v>
      </c>
    </row>
    <row r="65" spans="1:9" ht="13.5">
      <c r="A65" s="23" t="s">
        <v>43</v>
      </c>
      <c r="B65" s="24">
        <f>B66</f>
        <v>4000000</v>
      </c>
      <c r="C65" s="63"/>
      <c r="D65" s="63"/>
      <c r="E65" s="63"/>
      <c r="F65" s="63"/>
      <c r="G65" s="64" t="s">
        <v>82</v>
      </c>
      <c r="H65" s="25" t="s">
        <v>19</v>
      </c>
      <c r="I65" s="26">
        <v>1000000</v>
      </c>
    </row>
    <row r="66" spans="1:9" ht="13.5">
      <c r="A66" s="25" t="s">
        <v>19</v>
      </c>
      <c r="B66" s="26">
        <v>4000000</v>
      </c>
      <c r="C66" s="65"/>
      <c r="D66" s="65"/>
      <c r="E66" s="65"/>
      <c r="F66" s="65"/>
      <c r="G66" s="66"/>
      <c r="H66" s="30"/>
      <c r="I66" s="31"/>
    </row>
    <row r="67" spans="1:9" ht="13.5">
      <c r="A67" s="30"/>
      <c r="B67" s="31"/>
      <c r="C67" s="65" t="s">
        <v>81</v>
      </c>
      <c r="D67" s="65" t="s">
        <v>80</v>
      </c>
      <c r="E67" s="65" t="s">
        <v>95</v>
      </c>
      <c r="F67" s="65" t="s">
        <v>96</v>
      </c>
      <c r="G67" s="66"/>
      <c r="H67" s="32" t="s">
        <v>44</v>
      </c>
      <c r="I67" s="33">
        <f>I68</f>
        <v>55211675</v>
      </c>
    </row>
    <row r="68" spans="1:9" ht="13.5">
      <c r="A68" s="32" t="s">
        <v>44</v>
      </c>
      <c r="B68" s="33">
        <f>B69</f>
        <v>63100000</v>
      </c>
      <c r="C68" s="65"/>
      <c r="D68" s="65"/>
      <c r="E68" s="65"/>
      <c r="F68" s="65"/>
      <c r="G68" s="66" t="s">
        <v>82</v>
      </c>
      <c r="H68" s="30" t="s">
        <v>19</v>
      </c>
      <c r="I68" s="31">
        <v>55211675</v>
      </c>
    </row>
    <row r="69" spans="1:9" ht="13.5">
      <c r="A69" s="30" t="s">
        <v>19</v>
      </c>
      <c r="B69" s="31">
        <v>63100000</v>
      </c>
      <c r="C69" s="65"/>
      <c r="D69" s="65"/>
      <c r="E69" s="65"/>
      <c r="F69" s="65"/>
      <c r="G69" s="66"/>
      <c r="H69" s="30"/>
      <c r="I69" s="31"/>
    </row>
    <row r="70" spans="1:9" ht="13.5">
      <c r="A70" s="30"/>
      <c r="B70" s="31"/>
      <c r="C70" s="65" t="s">
        <v>81</v>
      </c>
      <c r="D70" s="65" t="s">
        <v>80</v>
      </c>
      <c r="E70" s="65" t="s">
        <v>97</v>
      </c>
      <c r="F70" s="65"/>
      <c r="G70" s="66"/>
      <c r="H70" s="32" t="s">
        <v>98</v>
      </c>
      <c r="I70" s="33">
        <f>I71</f>
        <v>3466457</v>
      </c>
    </row>
    <row r="71" spans="1:9" ht="13.5">
      <c r="A71" s="32" t="s">
        <v>45</v>
      </c>
      <c r="B71" s="33">
        <f>B72</f>
        <v>1328023</v>
      </c>
      <c r="C71" s="65"/>
      <c r="D71" s="65"/>
      <c r="E71" s="65"/>
      <c r="F71" s="65"/>
      <c r="G71" s="66" t="s">
        <v>82</v>
      </c>
      <c r="H71" s="30" t="s">
        <v>99</v>
      </c>
      <c r="I71" s="31">
        <v>3466457</v>
      </c>
    </row>
    <row r="72" spans="1:9" ht="13.5">
      <c r="A72" s="30" t="s">
        <v>19</v>
      </c>
      <c r="B72" s="31">
        <v>1328023</v>
      </c>
      <c r="C72" s="65"/>
      <c r="D72" s="65"/>
      <c r="E72" s="65"/>
      <c r="F72" s="65"/>
      <c r="G72" s="66"/>
      <c r="H72" s="30"/>
      <c r="I72" s="31"/>
    </row>
    <row r="73" spans="1:9" ht="13.5">
      <c r="A73" s="30"/>
      <c r="B73" s="31"/>
      <c r="C73" s="67" t="s">
        <v>81</v>
      </c>
      <c r="D73" s="67" t="s">
        <v>83</v>
      </c>
      <c r="E73" s="65"/>
      <c r="F73" s="65"/>
      <c r="G73" s="66"/>
      <c r="H73" s="32" t="s">
        <v>100</v>
      </c>
      <c r="I73" s="33">
        <f>I76</f>
        <v>48000000</v>
      </c>
    </row>
    <row r="74" spans="1:9" ht="13.5">
      <c r="A74" s="32" t="s">
        <v>46</v>
      </c>
      <c r="B74" s="31"/>
      <c r="C74" s="65"/>
      <c r="D74" s="65"/>
      <c r="E74" s="65"/>
      <c r="F74" s="65"/>
      <c r="G74" s="66" t="s">
        <v>82</v>
      </c>
      <c r="H74" s="30" t="s">
        <v>19</v>
      </c>
      <c r="I74" s="31">
        <f>I76</f>
        <v>48000000</v>
      </c>
    </row>
    <row r="75" spans="1:9" ht="13.5">
      <c r="A75" s="32" t="s">
        <v>47</v>
      </c>
      <c r="B75" s="33">
        <f>B76</f>
        <v>2446197552</v>
      </c>
      <c r="C75" s="65"/>
      <c r="D75" s="65"/>
      <c r="E75" s="65"/>
      <c r="F75" s="65"/>
      <c r="G75" s="66"/>
      <c r="H75" s="30"/>
      <c r="I75" s="31"/>
    </row>
    <row r="76" spans="1:9" ht="13.5">
      <c r="A76" s="30" t="s">
        <v>19</v>
      </c>
      <c r="B76" s="31">
        <f>B79+B95</f>
        <v>2446197552</v>
      </c>
      <c r="C76" s="65" t="s">
        <v>81</v>
      </c>
      <c r="D76" s="65" t="s">
        <v>83</v>
      </c>
      <c r="E76" s="65" t="s">
        <v>86</v>
      </c>
      <c r="F76" s="65"/>
      <c r="G76" s="66"/>
      <c r="H76" s="32" t="s">
        <v>101</v>
      </c>
      <c r="I76" s="33">
        <f>I77</f>
        <v>48000000</v>
      </c>
    </row>
    <row r="77" spans="1:9" ht="13.5">
      <c r="A77" s="30"/>
      <c r="B77" s="31"/>
      <c r="C77" s="65"/>
      <c r="D77" s="65"/>
      <c r="E77" s="65"/>
      <c r="F77" s="65"/>
      <c r="G77" s="66" t="s">
        <v>82</v>
      </c>
      <c r="H77" s="30" t="s">
        <v>19</v>
      </c>
      <c r="I77" s="31">
        <v>48000000</v>
      </c>
    </row>
    <row r="78" spans="1:9" ht="13.5">
      <c r="A78" s="32" t="s">
        <v>48</v>
      </c>
      <c r="B78" s="33">
        <f>B79</f>
        <v>1062389061</v>
      </c>
      <c r="C78" s="65"/>
      <c r="D78" s="65"/>
      <c r="E78" s="65"/>
      <c r="F78" s="65"/>
      <c r="G78" s="66"/>
      <c r="H78" s="30"/>
      <c r="I78" s="31"/>
    </row>
    <row r="79" spans="1:9" ht="13.5">
      <c r="A79" s="30" t="s">
        <v>19</v>
      </c>
      <c r="B79" s="31">
        <f>B82+B85+B88+B92</f>
        <v>1062389061</v>
      </c>
      <c r="C79" s="65" t="s">
        <v>81</v>
      </c>
      <c r="D79" s="65" t="s">
        <v>85</v>
      </c>
      <c r="E79" s="65"/>
      <c r="F79" s="65"/>
      <c r="G79" s="66"/>
      <c r="H79" s="32" t="s">
        <v>46</v>
      </c>
      <c r="I79" s="31"/>
    </row>
    <row r="80" spans="1:9" ht="13.5">
      <c r="A80" s="30"/>
      <c r="B80" s="31"/>
      <c r="C80" s="65"/>
      <c r="D80" s="65"/>
      <c r="E80" s="65"/>
      <c r="F80" s="65"/>
      <c r="G80" s="66"/>
      <c r="H80" s="32" t="s">
        <v>47</v>
      </c>
      <c r="I80" s="33">
        <f>I81</f>
        <v>2444533000</v>
      </c>
    </row>
    <row r="81" spans="1:9" ht="13.5">
      <c r="A81" s="32" t="s">
        <v>73</v>
      </c>
      <c r="B81" s="33">
        <f>B82</f>
        <v>285701346</v>
      </c>
      <c r="C81" s="65"/>
      <c r="D81" s="65"/>
      <c r="E81" s="65"/>
      <c r="F81" s="65"/>
      <c r="G81" s="66" t="s">
        <v>82</v>
      </c>
      <c r="H81" s="30" t="s">
        <v>19</v>
      </c>
      <c r="I81" s="31">
        <f>I85+I88+I91+I94+I97+I101</f>
        <v>2444533000</v>
      </c>
    </row>
    <row r="82" spans="1:9" ht="13.5">
      <c r="A82" s="30" t="s">
        <v>19</v>
      </c>
      <c r="B82" s="31">
        <v>285701346</v>
      </c>
      <c r="C82" s="65"/>
      <c r="D82" s="65"/>
      <c r="E82" s="65"/>
      <c r="F82" s="65"/>
      <c r="G82" s="66"/>
      <c r="H82" s="30"/>
      <c r="I82" s="31"/>
    </row>
    <row r="83" spans="1:9" ht="13.5">
      <c r="A83" s="30"/>
      <c r="B83" s="31"/>
      <c r="C83" s="65"/>
      <c r="D83" s="65"/>
      <c r="E83" s="65"/>
      <c r="F83" s="65"/>
      <c r="G83" s="66"/>
      <c r="H83" s="30"/>
      <c r="I83" s="31"/>
    </row>
    <row r="84" spans="1:9" ht="12.75">
      <c r="A84" s="32" t="s">
        <v>74</v>
      </c>
      <c r="B84" s="33">
        <f>B85</f>
        <v>360520139</v>
      </c>
      <c r="C84" s="65" t="s">
        <v>81</v>
      </c>
      <c r="D84" s="65" t="s">
        <v>85</v>
      </c>
      <c r="E84" s="65" t="s">
        <v>80</v>
      </c>
      <c r="F84" s="65"/>
      <c r="G84" s="66"/>
      <c r="H84" s="32" t="s">
        <v>48</v>
      </c>
      <c r="I84" s="33">
        <f>I85</f>
        <v>1176988652</v>
      </c>
    </row>
    <row r="85" spans="1:9" ht="13.5">
      <c r="A85" s="30" t="s">
        <v>19</v>
      </c>
      <c r="B85" s="31">
        <v>360520139</v>
      </c>
      <c r="C85" s="65"/>
      <c r="D85" s="65"/>
      <c r="E85" s="65"/>
      <c r="F85" s="65"/>
      <c r="G85" s="66" t="s">
        <v>82</v>
      </c>
      <c r="H85" s="30" t="s">
        <v>19</v>
      </c>
      <c r="I85" s="31">
        <v>1176988652</v>
      </c>
    </row>
    <row r="86" spans="1:9" ht="13.5">
      <c r="A86" s="30"/>
      <c r="B86" s="31"/>
      <c r="C86" s="65"/>
      <c r="D86" s="65"/>
      <c r="E86" s="65"/>
      <c r="F86" s="65"/>
      <c r="G86" s="66"/>
      <c r="H86" s="30"/>
      <c r="I86" s="31"/>
    </row>
    <row r="87" spans="1:9" ht="12.75">
      <c r="A87" s="32" t="s">
        <v>75</v>
      </c>
      <c r="B87" s="33">
        <f>B88</f>
        <v>382311910</v>
      </c>
      <c r="C87" s="65" t="s">
        <v>81</v>
      </c>
      <c r="D87" s="65" t="s">
        <v>85</v>
      </c>
      <c r="E87" s="65" t="s">
        <v>83</v>
      </c>
      <c r="F87" s="65"/>
      <c r="G87" s="66"/>
      <c r="H87" s="32" t="s">
        <v>49</v>
      </c>
      <c r="I87" s="33">
        <f>I88</f>
        <v>910232845</v>
      </c>
    </row>
    <row r="88" spans="1:9" ht="13.5">
      <c r="A88" s="30" t="s">
        <v>19</v>
      </c>
      <c r="B88" s="31">
        <v>382311910</v>
      </c>
      <c r="C88" s="65"/>
      <c r="D88" s="65"/>
      <c r="E88" s="65"/>
      <c r="F88" s="65"/>
      <c r="G88" s="66" t="s">
        <v>82</v>
      </c>
      <c r="H88" s="30" t="s">
        <v>19</v>
      </c>
      <c r="I88" s="31">
        <v>910232845</v>
      </c>
    </row>
    <row r="89" spans="1:9" ht="13.5">
      <c r="A89" s="30"/>
      <c r="B89" s="31"/>
      <c r="C89" s="65"/>
      <c r="D89" s="65"/>
      <c r="E89" s="65"/>
      <c r="F89" s="65"/>
      <c r="G89" s="66"/>
      <c r="H89" s="30"/>
      <c r="I89" s="31"/>
    </row>
    <row r="90" spans="1:9" ht="12.75">
      <c r="A90" s="32" t="s">
        <v>76</v>
      </c>
      <c r="B90" s="33"/>
      <c r="C90" s="65" t="s">
        <v>81</v>
      </c>
      <c r="D90" s="65" t="s">
        <v>85</v>
      </c>
      <c r="E90" s="65" t="s">
        <v>102</v>
      </c>
      <c r="F90" s="65"/>
      <c r="G90" s="66"/>
      <c r="H90" s="32" t="s">
        <v>50</v>
      </c>
      <c r="I90" s="33">
        <f>I91</f>
        <v>214383302</v>
      </c>
    </row>
    <row r="91" spans="1:9" ht="13.5">
      <c r="A91" s="32" t="s">
        <v>77</v>
      </c>
      <c r="B91" s="33">
        <f>B92</f>
        <v>33855666</v>
      </c>
      <c r="C91" s="65"/>
      <c r="D91" s="65"/>
      <c r="E91" s="65"/>
      <c r="F91" s="65"/>
      <c r="G91" s="66" t="s">
        <v>82</v>
      </c>
      <c r="H91" s="30" t="s">
        <v>19</v>
      </c>
      <c r="I91" s="31">
        <v>214383302</v>
      </c>
    </row>
    <row r="92" spans="1:9" ht="13.5">
      <c r="A92" s="25" t="s">
        <v>19</v>
      </c>
      <c r="B92" s="26">
        <v>33855666</v>
      </c>
      <c r="C92" s="65"/>
      <c r="D92" s="65"/>
      <c r="E92" s="65"/>
      <c r="F92" s="65"/>
      <c r="G92" s="66"/>
      <c r="H92" s="30"/>
      <c r="I92" s="31"/>
    </row>
    <row r="93" spans="1:9" ht="13.5">
      <c r="A93" s="30"/>
      <c r="B93" s="31"/>
      <c r="C93" s="65" t="s">
        <v>81</v>
      </c>
      <c r="D93" s="65" t="s">
        <v>85</v>
      </c>
      <c r="E93" s="65" t="s">
        <v>103</v>
      </c>
      <c r="F93" s="65"/>
      <c r="G93" s="66"/>
      <c r="H93" s="32" t="s">
        <v>51</v>
      </c>
      <c r="I93" s="33">
        <f>I94</f>
        <v>35733550</v>
      </c>
    </row>
    <row r="94" spans="1:9" ht="13.5">
      <c r="A94" s="32" t="s">
        <v>49</v>
      </c>
      <c r="B94" s="33">
        <f>B95</f>
        <v>1383808491</v>
      </c>
      <c r="C94" s="68"/>
      <c r="D94" s="68"/>
      <c r="E94" s="68"/>
      <c r="F94" s="68"/>
      <c r="G94" s="69" t="s">
        <v>82</v>
      </c>
      <c r="H94" s="34" t="s">
        <v>19</v>
      </c>
      <c r="I94" s="35">
        <v>35733550</v>
      </c>
    </row>
    <row r="95" spans="1:9" ht="13.5">
      <c r="A95" s="30" t="s">
        <v>19</v>
      </c>
      <c r="B95" s="31">
        <f>B98+B101+B104+B107+B111+B115+B118</f>
        <v>1383808491</v>
      </c>
      <c r="C95" s="70"/>
      <c r="D95" s="70"/>
      <c r="E95" s="70"/>
      <c r="F95" s="70"/>
      <c r="G95" s="71"/>
      <c r="H95" s="44"/>
      <c r="I95" s="45"/>
    </row>
    <row r="96" spans="1:9" ht="13.5">
      <c r="A96" s="30"/>
      <c r="B96" s="31"/>
      <c r="C96" s="65" t="s">
        <v>81</v>
      </c>
      <c r="D96" s="65" t="s">
        <v>85</v>
      </c>
      <c r="E96" s="65" t="s">
        <v>104</v>
      </c>
      <c r="F96" s="65"/>
      <c r="G96" s="66"/>
      <c r="H96" s="32" t="s">
        <v>52</v>
      </c>
      <c r="I96" s="33">
        <f>I97</f>
        <v>35733550</v>
      </c>
    </row>
    <row r="97" spans="1:9" ht="13.5">
      <c r="A97" s="32" t="s">
        <v>78</v>
      </c>
      <c r="B97" s="33">
        <f>B98</f>
        <v>496683243</v>
      </c>
      <c r="C97" s="65"/>
      <c r="D97" s="65"/>
      <c r="E97" s="65"/>
      <c r="F97" s="65"/>
      <c r="G97" s="66" t="s">
        <v>82</v>
      </c>
      <c r="H97" s="30" t="s">
        <v>19</v>
      </c>
      <c r="I97" s="31">
        <v>35733550</v>
      </c>
    </row>
    <row r="98" spans="1:9" ht="13.5">
      <c r="A98" s="30" t="s">
        <v>19</v>
      </c>
      <c r="B98" s="31">
        <v>496683243</v>
      </c>
      <c r="C98" s="65"/>
      <c r="D98" s="65"/>
      <c r="E98" s="65"/>
      <c r="F98" s="65"/>
      <c r="G98" s="66"/>
      <c r="H98" s="30"/>
      <c r="I98" s="31"/>
    </row>
    <row r="99" spans="1:9" ht="13.5">
      <c r="A99" s="30"/>
      <c r="B99" s="31"/>
      <c r="C99" s="65" t="s">
        <v>81</v>
      </c>
      <c r="D99" s="65" t="s">
        <v>85</v>
      </c>
      <c r="E99" s="65" t="s">
        <v>95</v>
      </c>
      <c r="F99" s="65"/>
      <c r="G99" s="66"/>
      <c r="H99" s="32" t="s">
        <v>53</v>
      </c>
      <c r="I99" s="31"/>
    </row>
    <row r="100" spans="1:9" ht="12.75">
      <c r="A100" s="32" t="s">
        <v>50</v>
      </c>
      <c r="B100" s="33">
        <f>B101</f>
        <v>214276163</v>
      </c>
      <c r="C100" s="65"/>
      <c r="D100" s="65"/>
      <c r="E100" s="65"/>
      <c r="F100" s="65"/>
      <c r="G100" s="66"/>
      <c r="H100" s="32" t="s">
        <v>54</v>
      </c>
      <c r="I100" s="33">
        <f>I101</f>
        <v>71461101</v>
      </c>
    </row>
    <row r="101" spans="1:9" ht="13.5">
      <c r="A101" s="30" t="s">
        <v>19</v>
      </c>
      <c r="B101" s="31">
        <v>214276163</v>
      </c>
      <c r="C101" s="65"/>
      <c r="D101" s="65"/>
      <c r="E101" s="65"/>
      <c r="F101" s="65"/>
      <c r="G101" s="66" t="s">
        <v>82</v>
      </c>
      <c r="H101" s="30" t="s">
        <v>19</v>
      </c>
      <c r="I101" s="31">
        <v>71461101</v>
      </c>
    </row>
    <row r="102" spans="1:9" ht="13.5">
      <c r="A102" s="30"/>
      <c r="B102" s="31"/>
      <c r="C102" s="65"/>
      <c r="D102" s="65"/>
      <c r="E102" s="65"/>
      <c r="F102" s="65"/>
      <c r="G102" s="66"/>
      <c r="H102" s="30"/>
      <c r="I102" s="31"/>
    </row>
    <row r="103" spans="1:9" ht="13.5">
      <c r="A103" s="32" t="s">
        <v>51</v>
      </c>
      <c r="B103" s="33">
        <f>B104</f>
        <v>35712694</v>
      </c>
      <c r="C103" s="68"/>
      <c r="D103" s="68"/>
      <c r="E103" s="68"/>
      <c r="F103" s="68"/>
      <c r="G103" s="69"/>
      <c r="H103" s="34"/>
      <c r="I103" s="35"/>
    </row>
    <row r="104" spans="1:9" ht="15.75">
      <c r="A104" s="30" t="s">
        <v>19</v>
      </c>
      <c r="B104" s="31">
        <v>35712694</v>
      </c>
      <c r="C104" s="72"/>
      <c r="D104" s="72"/>
      <c r="E104" s="72"/>
      <c r="F104" s="72"/>
      <c r="G104" s="73"/>
      <c r="H104" s="36" t="s">
        <v>6</v>
      </c>
      <c r="I104" s="37">
        <f>I106</f>
        <v>72280000</v>
      </c>
    </row>
    <row r="105" spans="1:9" ht="13.5">
      <c r="A105" s="30"/>
      <c r="B105" s="31"/>
      <c r="C105" s="74" t="s">
        <v>81</v>
      </c>
      <c r="D105" s="74" t="s">
        <v>84</v>
      </c>
      <c r="E105" s="75"/>
      <c r="F105" s="75"/>
      <c r="G105" s="76"/>
      <c r="H105" s="23" t="s">
        <v>55</v>
      </c>
      <c r="I105" s="24">
        <f>SUM(I106)</f>
        <v>72280000</v>
      </c>
    </row>
    <row r="106" spans="1:9" ht="13.5">
      <c r="A106" s="32" t="s">
        <v>52</v>
      </c>
      <c r="B106" s="33">
        <f>B107</f>
        <v>35712694</v>
      </c>
      <c r="C106" s="63"/>
      <c r="D106" s="63"/>
      <c r="E106" s="63"/>
      <c r="F106" s="63"/>
      <c r="G106" s="64" t="s">
        <v>82</v>
      </c>
      <c r="H106" s="25" t="s">
        <v>19</v>
      </c>
      <c r="I106" s="26">
        <f>I109+I112+I115</f>
        <v>72280000</v>
      </c>
    </row>
    <row r="107" spans="1:9" ht="13.5">
      <c r="A107" s="30" t="s">
        <v>19</v>
      </c>
      <c r="B107" s="31">
        <v>35712694</v>
      </c>
      <c r="C107" s="63"/>
      <c r="D107" s="63"/>
      <c r="E107" s="63"/>
      <c r="F107" s="63"/>
      <c r="G107" s="64"/>
      <c r="H107" s="20"/>
      <c r="I107" s="29"/>
    </row>
    <row r="108" spans="1:9" ht="13.5">
      <c r="A108" s="30"/>
      <c r="B108" s="31"/>
      <c r="C108" s="60" t="s">
        <v>81</v>
      </c>
      <c r="D108" s="60" t="s">
        <v>84</v>
      </c>
      <c r="E108" s="63" t="s">
        <v>88</v>
      </c>
      <c r="F108" s="63"/>
      <c r="G108" s="64"/>
      <c r="H108" s="23" t="s">
        <v>56</v>
      </c>
      <c r="I108" s="27">
        <f>SUM(I109)</f>
        <v>2000000</v>
      </c>
    </row>
    <row r="109" spans="1:9" ht="13.5">
      <c r="A109" s="32" t="s">
        <v>53</v>
      </c>
      <c r="B109" s="31"/>
      <c r="C109" s="63" t="s">
        <v>0</v>
      </c>
      <c r="D109" s="63" t="s">
        <v>0</v>
      </c>
      <c r="E109" s="63"/>
      <c r="F109" s="63"/>
      <c r="G109" s="64" t="s">
        <v>82</v>
      </c>
      <c r="H109" s="25" t="s">
        <v>19</v>
      </c>
      <c r="I109" s="26">
        <v>2000000</v>
      </c>
    </row>
    <row r="110" spans="1:9" ht="13.5">
      <c r="A110" s="32" t="s">
        <v>54</v>
      </c>
      <c r="B110" s="33">
        <f>B111</f>
        <v>71425388</v>
      </c>
      <c r="C110" s="65"/>
      <c r="D110" s="65"/>
      <c r="E110" s="65"/>
      <c r="F110" s="65"/>
      <c r="G110" s="66"/>
      <c r="H110" s="30"/>
      <c r="I110" s="31"/>
    </row>
    <row r="111" spans="1:9" ht="13.5">
      <c r="A111" s="30" t="s">
        <v>19</v>
      </c>
      <c r="B111" s="31">
        <v>71425388</v>
      </c>
      <c r="C111" s="65" t="s">
        <v>81</v>
      </c>
      <c r="D111" s="65" t="s">
        <v>84</v>
      </c>
      <c r="E111" s="65" t="s">
        <v>93</v>
      </c>
      <c r="F111" s="65"/>
      <c r="G111" s="66"/>
      <c r="H111" s="32" t="s">
        <v>57</v>
      </c>
      <c r="I111" s="33">
        <f>I112</f>
        <v>69280000</v>
      </c>
    </row>
    <row r="112" spans="1:9" ht="13.5">
      <c r="A112" s="30"/>
      <c r="B112" s="31"/>
      <c r="C112" s="65"/>
      <c r="D112" s="65"/>
      <c r="E112" s="65"/>
      <c r="F112" s="65"/>
      <c r="G112" s="66" t="s">
        <v>82</v>
      </c>
      <c r="H112" s="30" t="s">
        <v>19</v>
      </c>
      <c r="I112" s="31">
        <v>69280000</v>
      </c>
    </row>
    <row r="113" spans="1:9" ht="13.5">
      <c r="A113" s="32" t="s">
        <v>74</v>
      </c>
      <c r="B113" s="31"/>
      <c r="C113" s="65"/>
      <c r="D113" s="65"/>
      <c r="E113" s="65"/>
      <c r="F113" s="65"/>
      <c r="G113" s="66"/>
      <c r="H113" s="30"/>
      <c r="I113" s="31"/>
    </row>
    <row r="114" spans="1:9" ht="13.5">
      <c r="A114" s="30" t="s">
        <v>19</v>
      </c>
      <c r="B114" s="33">
        <v>393449436</v>
      </c>
      <c r="C114" s="65" t="s">
        <v>81</v>
      </c>
      <c r="D114" s="65" t="s">
        <v>84</v>
      </c>
      <c r="E114" s="65" t="s">
        <v>84</v>
      </c>
      <c r="F114" s="65"/>
      <c r="G114" s="66"/>
      <c r="H114" s="32" t="s">
        <v>105</v>
      </c>
      <c r="I114" s="33">
        <f>I115</f>
        <v>1000000</v>
      </c>
    </row>
    <row r="115" spans="1:9" ht="13.5">
      <c r="A115" s="30"/>
      <c r="B115" s="31">
        <f>B114</f>
        <v>393449436</v>
      </c>
      <c r="C115" s="65"/>
      <c r="D115" s="65"/>
      <c r="E115" s="65"/>
      <c r="F115" s="65"/>
      <c r="G115" s="66" t="s">
        <v>82</v>
      </c>
      <c r="H115" s="30" t="s">
        <v>19</v>
      </c>
      <c r="I115" s="31">
        <v>1000000</v>
      </c>
    </row>
    <row r="116" spans="1:9" ht="13.5">
      <c r="A116" s="30"/>
      <c r="B116" s="31"/>
      <c r="C116" s="65"/>
      <c r="D116" s="65"/>
      <c r="E116" s="65"/>
      <c r="F116" s="65"/>
      <c r="G116" s="66"/>
      <c r="H116" s="30"/>
      <c r="I116" s="31"/>
    </row>
    <row r="117" spans="1:9" ht="15.75">
      <c r="A117" s="32" t="s">
        <v>75</v>
      </c>
      <c r="B117" s="33">
        <f>B118</f>
        <v>136548873</v>
      </c>
      <c r="C117" s="77"/>
      <c r="D117" s="77"/>
      <c r="E117" s="77"/>
      <c r="F117" s="77"/>
      <c r="G117" s="78"/>
      <c r="H117" s="38" t="s">
        <v>7</v>
      </c>
      <c r="I117" s="39">
        <f>SUM(I121+I127+I149)</f>
        <v>20188540000</v>
      </c>
    </row>
    <row r="118" spans="1:9" ht="13.5">
      <c r="A118" s="30" t="s">
        <v>19</v>
      </c>
      <c r="B118" s="31">
        <v>136548873</v>
      </c>
      <c r="C118" s="79"/>
      <c r="D118" s="79"/>
      <c r="E118" s="79"/>
      <c r="F118" s="79"/>
      <c r="G118" s="80"/>
      <c r="H118" s="22"/>
      <c r="I118" s="40"/>
    </row>
    <row r="119" spans="1:9" ht="13.5">
      <c r="A119" s="34"/>
      <c r="B119" s="35"/>
      <c r="C119" s="63" t="s">
        <v>83</v>
      </c>
      <c r="D119" s="63"/>
      <c r="E119" s="63"/>
      <c r="F119" s="63"/>
      <c r="G119" s="64"/>
      <c r="H119" s="23" t="s">
        <v>9</v>
      </c>
      <c r="I119" s="27">
        <f>SUM(I123)</f>
        <v>43160000</v>
      </c>
    </row>
    <row r="120" spans="1:9" ht="15.75">
      <c r="A120" s="36" t="s">
        <v>6</v>
      </c>
      <c r="B120" s="37">
        <f>B122</f>
        <v>69500000</v>
      </c>
      <c r="C120" s="63"/>
      <c r="D120" s="63"/>
      <c r="E120" s="63"/>
      <c r="F120" s="63"/>
      <c r="G120" s="64"/>
      <c r="H120" s="41"/>
      <c r="I120" s="29"/>
    </row>
    <row r="121" spans="1:9" ht="12.75">
      <c r="A121" s="23" t="s">
        <v>55</v>
      </c>
      <c r="B121" s="24">
        <f>SUM(B122)</f>
        <v>69500000</v>
      </c>
      <c r="C121" s="60" t="s">
        <v>83</v>
      </c>
      <c r="D121" s="63"/>
      <c r="E121" s="63"/>
      <c r="F121" s="63"/>
      <c r="G121" s="64"/>
      <c r="H121" s="23" t="s">
        <v>9</v>
      </c>
      <c r="I121" s="24">
        <f>SUM(I123)</f>
        <v>43160000</v>
      </c>
    </row>
    <row r="122" spans="1:9" ht="13.5">
      <c r="A122" s="25" t="s">
        <v>19</v>
      </c>
      <c r="B122" s="26">
        <f>B125+B128</f>
        <v>69500000</v>
      </c>
      <c r="C122" s="63"/>
      <c r="D122" s="63"/>
      <c r="E122" s="63"/>
      <c r="F122" s="63"/>
      <c r="G122" s="64"/>
      <c r="H122" s="23"/>
      <c r="I122" s="24"/>
    </row>
    <row r="123" spans="1:9" ht="13.5">
      <c r="A123" s="20"/>
      <c r="B123" s="29"/>
      <c r="C123" s="63" t="s">
        <v>83</v>
      </c>
      <c r="D123" s="63" t="s">
        <v>80</v>
      </c>
      <c r="E123" s="63"/>
      <c r="F123" s="63"/>
      <c r="G123" s="64"/>
      <c r="H123" s="42" t="s">
        <v>58</v>
      </c>
      <c r="I123" s="26">
        <f>I124</f>
        <v>43160000</v>
      </c>
    </row>
    <row r="124" spans="1:9" ht="13.5">
      <c r="A124" s="23" t="s">
        <v>56</v>
      </c>
      <c r="B124" s="27">
        <f>SUM(B125)</f>
        <v>8540000</v>
      </c>
      <c r="C124" s="63" t="s">
        <v>83</v>
      </c>
      <c r="D124" s="63" t="s">
        <v>80</v>
      </c>
      <c r="E124" s="63" t="s">
        <v>80</v>
      </c>
      <c r="F124" s="63"/>
      <c r="G124" s="64"/>
      <c r="H124" s="20" t="s">
        <v>59</v>
      </c>
      <c r="I124" s="26">
        <f>SUM(I125)</f>
        <v>43160000</v>
      </c>
    </row>
    <row r="125" spans="1:9" ht="13.5">
      <c r="A125" s="25" t="s">
        <v>19</v>
      </c>
      <c r="B125" s="26">
        <v>8540000</v>
      </c>
      <c r="C125" s="63" t="s">
        <v>0</v>
      </c>
      <c r="D125" s="63" t="s">
        <v>0</v>
      </c>
      <c r="E125" s="63"/>
      <c r="F125" s="63"/>
      <c r="G125" s="64" t="s">
        <v>82</v>
      </c>
      <c r="H125" s="25" t="s">
        <v>19</v>
      </c>
      <c r="I125" s="26">
        <v>43160000</v>
      </c>
    </row>
    <row r="126" spans="1:9" ht="13.5">
      <c r="A126" s="30"/>
      <c r="B126" s="31"/>
      <c r="C126" s="63"/>
      <c r="D126" s="63"/>
      <c r="E126" s="63"/>
      <c r="F126" s="63"/>
      <c r="G126" s="64"/>
      <c r="H126" s="25"/>
      <c r="I126" s="26"/>
    </row>
    <row r="127" spans="1:9" ht="12.75">
      <c r="A127" s="32" t="s">
        <v>57</v>
      </c>
      <c r="B127" s="33">
        <f>B128</f>
        <v>60960000</v>
      </c>
      <c r="C127" s="60" t="s">
        <v>85</v>
      </c>
      <c r="D127" s="63"/>
      <c r="E127" s="63"/>
      <c r="F127" s="63"/>
      <c r="G127" s="64"/>
      <c r="H127" s="23" t="s">
        <v>60</v>
      </c>
      <c r="I127" s="43">
        <f>I130+I139</f>
        <v>5123147783</v>
      </c>
    </row>
    <row r="128" spans="1:9" ht="13.5">
      <c r="A128" s="30" t="s">
        <v>19</v>
      </c>
      <c r="B128" s="31">
        <v>60960000</v>
      </c>
      <c r="C128" s="63"/>
      <c r="D128" s="63"/>
      <c r="E128" s="63"/>
      <c r="F128" s="63"/>
      <c r="G128" s="64"/>
      <c r="H128" s="23" t="s">
        <v>61</v>
      </c>
      <c r="I128" s="29" t="s">
        <v>0</v>
      </c>
    </row>
    <row r="129" spans="1:9" ht="13.5">
      <c r="A129" s="30"/>
      <c r="B129" s="31"/>
      <c r="C129" s="63"/>
      <c r="D129" s="63"/>
      <c r="E129" s="63"/>
      <c r="F129" s="63"/>
      <c r="G129" s="64"/>
      <c r="H129" s="23"/>
      <c r="I129" s="29"/>
    </row>
    <row r="130" spans="1:9" ht="13.5">
      <c r="A130" s="30"/>
      <c r="B130" s="31"/>
      <c r="C130" s="63" t="s">
        <v>85</v>
      </c>
      <c r="D130" s="63" t="s">
        <v>80</v>
      </c>
      <c r="E130" s="63"/>
      <c r="F130" s="63"/>
      <c r="G130" s="64" t="s">
        <v>0</v>
      </c>
      <c r="H130" s="20" t="s">
        <v>62</v>
      </c>
      <c r="I130" s="26">
        <f>I132+I135</f>
        <v>1406378783</v>
      </c>
    </row>
    <row r="131" spans="1:9" ht="15.75">
      <c r="A131" s="38" t="s">
        <v>7</v>
      </c>
      <c r="B131" s="39">
        <f>SUM(B135+B141+B164)</f>
        <v>28825100000</v>
      </c>
      <c r="C131" s="63"/>
      <c r="D131" s="63"/>
      <c r="E131" s="63"/>
      <c r="F131" s="63"/>
      <c r="G131" s="64"/>
      <c r="H131" s="20"/>
      <c r="I131" s="26"/>
    </row>
    <row r="132" spans="1:9" ht="13.5">
      <c r="A132" s="22"/>
      <c r="B132" s="40"/>
      <c r="C132" s="63" t="s">
        <v>85</v>
      </c>
      <c r="D132" s="63" t="s">
        <v>80</v>
      </c>
      <c r="E132" s="63" t="s">
        <v>106</v>
      </c>
      <c r="F132" s="63"/>
      <c r="G132" s="64"/>
      <c r="H132" s="20" t="s">
        <v>107</v>
      </c>
      <c r="I132" s="26">
        <f>I133</f>
        <v>410515783</v>
      </c>
    </row>
    <row r="133" spans="1:9" ht="13.5">
      <c r="A133" s="23" t="s">
        <v>9</v>
      </c>
      <c r="B133" s="27">
        <f>SUM(B137)</f>
        <v>41500000</v>
      </c>
      <c r="C133" s="63"/>
      <c r="D133" s="63"/>
      <c r="E133" s="63"/>
      <c r="F133" s="63"/>
      <c r="G133" s="64" t="s">
        <v>108</v>
      </c>
      <c r="H133" s="20" t="s">
        <v>19</v>
      </c>
      <c r="I133" s="26">
        <v>410515783</v>
      </c>
    </row>
    <row r="134" spans="1:9" ht="13.5">
      <c r="A134" s="41"/>
      <c r="B134" s="29"/>
      <c r="C134" s="63"/>
      <c r="D134" s="63"/>
      <c r="E134" s="63"/>
      <c r="F134" s="63"/>
      <c r="G134" s="64"/>
      <c r="H134" s="20"/>
      <c r="I134" s="26"/>
    </row>
    <row r="135" spans="1:9" ht="13.5">
      <c r="A135" s="23" t="s">
        <v>9</v>
      </c>
      <c r="B135" s="24">
        <f>SUM(B137)</f>
        <v>41500000</v>
      </c>
      <c r="C135" s="63" t="s">
        <v>85</v>
      </c>
      <c r="D135" s="63" t="s">
        <v>80</v>
      </c>
      <c r="E135" s="63" t="s">
        <v>85</v>
      </c>
      <c r="F135" s="63"/>
      <c r="G135" s="64"/>
      <c r="H135" s="20" t="s">
        <v>23</v>
      </c>
      <c r="I135" s="26">
        <f>I136</f>
        <v>995863000</v>
      </c>
    </row>
    <row r="136" spans="1:9" ht="13.5">
      <c r="A136" s="23"/>
      <c r="B136" s="24"/>
      <c r="C136" s="63"/>
      <c r="D136" s="63"/>
      <c r="E136" s="63"/>
      <c r="F136" s="63"/>
      <c r="G136" s="64" t="s">
        <v>82</v>
      </c>
      <c r="H136" s="25" t="s">
        <v>19</v>
      </c>
      <c r="I136" s="26">
        <v>995863000</v>
      </c>
    </row>
    <row r="137" spans="1:9" ht="13.5">
      <c r="A137" s="42" t="s">
        <v>58</v>
      </c>
      <c r="B137" s="26">
        <f>B138</f>
        <v>41500000</v>
      </c>
      <c r="C137" s="63"/>
      <c r="D137" s="63"/>
      <c r="E137" s="63"/>
      <c r="F137" s="63"/>
      <c r="G137" s="64"/>
      <c r="H137" s="25"/>
      <c r="I137" s="26"/>
    </row>
    <row r="138" spans="1:9" ht="13.5">
      <c r="A138" s="20" t="s">
        <v>59</v>
      </c>
      <c r="B138" s="26">
        <f>SUM(B139)</f>
        <v>41500000</v>
      </c>
      <c r="C138" s="63" t="s">
        <v>85</v>
      </c>
      <c r="D138" s="63" t="s">
        <v>96</v>
      </c>
      <c r="E138" s="63"/>
      <c r="F138" s="63"/>
      <c r="G138" s="64"/>
      <c r="H138" s="25" t="s">
        <v>63</v>
      </c>
      <c r="I138" s="26"/>
    </row>
    <row r="139" spans="1:9" ht="13.5">
      <c r="A139" s="25" t="s">
        <v>19</v>
      </c>
      <c r="B139" s="26">
        <v>41500000</v>
      </c>
      <c r="C139" s="63"/>
      <c r="D139" s="63"/>
      <c r="E139" s="63"/>
      <c r="F139" s="63"/>
      <c r="G139" s="64"/>
      <c r="H139" s="25" t="s">
        <v>64</v>
      </c>
      <c r="I139" s="26">
        <f>I141+I146</f>
        <v>3716769000</v>
      </c>
    </row>
    <row r="140" spans="1:9" ht="13.5">
      <c r="A140" s="25"/>
      <c r="B140" s="26"/>
      <c r="C140" s="63"/>
      <c r="D140" s="63"/>
      <c r="E140" s="63"/>
      <c r="F140" s="63"/>
      <c r="G140" s="64"/>
      <c r="H140" s="25"/>
      <c r="I140" s="26"/>
    </row>
    <row r="141" spans="1:9" ht="13.5">
      <c r="A141" s="23" t="s">
        <v>60</v>
      </c>
      <c r="B141" s="43">
        <f>B144+B149+B152</f>
        <v>4539368165</v>
      </c>
      <c r="C141" s="63" t="s">
        <v>85</v>
      </c>
      <c r="D141" s="63" t="s">
        <v>96</v>
      </c>
      <c r="E141" s="63" t="s">
        <v>103</v>
      </c>
      <c r="F141" s="63"/>
      <c r="G141" s="64"/>
      <c r="H141" s="25" t="s">
        <v>22</v>
      </c>
      <c r="I141" s="26">
        <f>I142</f>
        <v>53040000</v>
      </c>
    </row>
    <row r="142" spans="1:9" ht="13.5">
      <c r="A142" s="23" t="s">
        <v>61</v>
      </c>
      <c r="B142" s="29" t="s">
        <v>0</v>
      </c>
      <c r="C142" s="63"/>
      <c r="D142" s="63"/>
      <c r="E142" s="63"/>
      <c r="F142" s="63"/>
      <c r="G142" s="64" t="s">
        <v>82</v>
      </c>
      <c r="H142" s="25" t="s">
        <v>19</v>
      </c>
      <c r="I142" s="26">
        <v>53040000</v>
      </c>
    </row>
    <row r="143" spans="1:9" ht="13.5">
      <c r="A143" s="23"/>
      <c r="B143" s="29"/>
      <c r="C143" s="63"/>
      <c r="D143" s="63"/>
      <c r="E143" s="63"/>
      <c r="F143" s="63"/>
      <c r="G143" s="64"/>
      <c r="H143" s="25"/>
      <c r="I143" s="26"/>
    </row>
    <row r="144" spans="1:9" ht="13.5">
      <c r="A144" s="20" t="s">
        <v>62</v>
      </c>
      <c r="B144" s="26">
        <f>B145</f>
        <v>863614000</v>
      </c>
      <c r="C144" s="63" t="s">
        <v>85</v>
      </c>
      <c r="D144" s="63" t="s">
        <v>96</v>
      </c>
      <c r="E144" s="63" t="s">
        <v>109</v>
      </c>
      <c r="F144" s="63"/>
      <c r="G144" s="64" t="s">
        <v>0</v>
      </c>
      <c r="H144" s="20" t="s">
        <v>65</v>
      </c>
      <c r="I144" s="29"/>
    </row>
    <row r="145" spans="1:9" ht="13.5">
      <c r="A145" s="20" t="s">
        <v>23</v>
      </c>
      <c r="B145" s="26">
        <f>B146</f>
        <v>863614000</v>
      </c>
      <c r="C145" s="63" t="s">
        <v>0</v>
      </c>
      <c r="D145" s="63"/>
      <c r="E145" s="63"/>
      <c r="F145" s="63"/>
      <c r="G145" s="64"/>
      <c r="H145" s="20" t="s">
        <v>66</v>
      </c>
      <c r="I145" s="26">
        <f>I146</f>
        <v>3663729000</v>
      </c>
    </row>
    <row r="146" spans="1:9" ht="13.5">
      <c r="A146" s="25" t="s">
        <v>19</v>
      </c>
      <c r="B146" s="26">
        <v>863614000</v>
      </c>
      <c r="C146" s="63"/>
      <c r="D146" s="63"/>
      <c r="E146" s="63"/>
      <c r="F146" s="63"/>
      <c r="G146" s="64" t="s">
        <v>82</v>
      </c>
      <c r="H146" s="25" t="s">
        <v>19</v>
      </c>
      <c r="I146" s="26">
        <v>3663729000</v>
      </c>
    </row>
    <row r="147" spans="1:9" ht="13.5">
      <c r="A147" s="25"/>
      <c r="B147" s="26"/>
      <c r="C147" s="63"/>
      <c r="D147" s="63"/>
      <c r="E147" s="63"/>
      <c r="F147" s="63"/>
      <c r="G147" s="64"/>
      <c r="H147" s="25"/>
      <c r="I147" s="26"/>
    </row>
    <row r="148" spans="1:9" ht="13.5">
      <c r="A148" s="25" t="s">
        <v>79</v>
      </c>
      <c r="B148" s="26">
        <f>B149</f>
        <v>85154165</v>
      </c>
      <c r="C148" s="63"/>
      <c r="D148" s="63"/>
      <c r="E148" s="63"/>
      <c r="F148" s="63"/>
      <c r="G148" s="64"/>
      <c r="H148" s="25"/>
      <c r="I148" s="26"/>
    </row>
    <row r="149" spans="1:9" ht="13.5">
      <c r="A149" s="25" t="s">
        <v>19</v>
      </c>
      <c r="B149" s="26">
        <v>85154165</v>
      </c>
      <c r="C149" s="60" t="s">
        <v>102</v>
      </c>
      <c r="D149" s="63" t="s">
        <v>0</v>
      </c>
      <c r="E149" s="63" t="s">
        <v>0</v>
      </c>
      <c r="F149" s="63"/>
      <c r="G149" s="64"/>
      <c r="H149" s="23" t="s">
        <v>10</v>
      </c>
      <c r="I149" s="27">
        <f>I151+I154+I163</f>
        <v>15022232217</v>
      </c>
    </row>
    <row r="150" spans="1:9" ht="13.5">
      <c r="A150" s="25"/>
      <c r="B150" s="26"/>
      <c r="C150" s="60"/>
      <c r="D150" s="63"/>
      <c r="E150" s="63"/>
      <c r="F150" s="63"/>
      <c r="G150" s="64"/>
      <c r="H150" s="23"/>
      <c r="I150" s="27"/>
    </row>
    <row r="151" spans="1:9" ht="13.5">
      <c r="A151" s="25" t="s">
        <v>63</v>
      </c>
      <c r="B151" s="26"/>
      <c r="C151" s="65" t="s">
        <v>102</v>
      </c>
      <c r="D151" s="65" t="s">
        <v>80</v>
      </c>
      <c r="E151" s="65" t="s">
        <v>80</v>
      </c>
      <c r="F151" s="65"/>
      <c r="G151" s="66"/>
      <c r="H151" s="30" t="s">
        <v>11</v>
      </c>
      <c r="I151" s="31">
        <f>I152</f>
        <v>3578955450</v>
      </c>
    </row>
    <row r="152" spans="1:9" ht="13.5">
      <c r="A152" s="25" t="s">
        <v>64</v>
      </c>
      <c r="B152" s="26">
        <f>B154+B161</f>
        <v>3590600000</v>
      </c>
      <c r="C152" s="65"/>
      <c r="D152" s="65"/>
      <c r="E152" s="65"/>
      <c r="F152" s="65"/>
      <c r="G152" s="66" t="s">
        <v>82</v>
      </c>
      <c r="H152" s="30" t="s">
        <v>19</v>
      </c>
      <c r="I152" s="31">
        <v>3578955450</v>
      </c>
    </row>
    <row r="153" spans="1:9" ht="13.5">
      <c r="A153" s="25"/>
      <c r="B153" s="26"/>
      <c r="C153" s="65"/>
      <c r="D153" s="65"/>
      <c r="E153" s="65"/>
      <c r="F153" s="65"/>
      <c r="G153" s="66"/>
      <c r="H153" s="30"/>
      <c r="I153" s="31"/>
    </row>
    <row r="154" spans="1:9" ht="13.5">
      <c r="A154" s="25" t="s">
        <v>22</v>
      </c>
      <c r="B154" s="26">
        <f>B155</f>
        <v>51000000</v>
      </c>
      <c r="C154" s="65" t="s">
        <v>102</v>
      </c>
      <c r="D154" s="65" t="s">
        <v>96</v>
      </c>
      <c r="E154" s="65"/>
      <c r="F154" s="65"/>
      <c r="G154" s="66"/>
      <c r="H154" s="30" t="s">
        <v>67</v>
      </c>
      <c r="I154" s="31">
        <f>I157</f>
        <v>5714276767</v>
      </c>
    </row>
    <row r="155" spans="1:9" ht="13.5">
      <c r="A155" s="25" t="s">
        <v>19</v>
      </c>
      <c r="B155" s="26">
        <v>51000000</v>
      </c>
      <c r="C155" s="65"/>
      <c r="D155" s="65"/>
      <c r="E155" s="65"/>
      <c r="F155" s="65"/>
      <c r="G155" s="66"/>
      <c r="H155" s="30"/>
      <c r="I155" s="31"/>
    </row>
    <row r="156" spans="1:9" ht="13.5">
      <c r="A156" s="25"/>
      <c r="B156" s="26"/>
      <c r="C156" s="65" t="s">
        <v>102</v>
      </c>
      <c r="D156" s="65" t="s">
        <v>96</v>
      </c>
      <c r="E156" s="65" t="s">
        <v>83</v>
      </c>
      <c r="F156" s="65"/>
      <c r="G156" s="66"/>
      <c r="H156" s="30" t="s">
        <v>68</v>
      </c>
      <c r="I156" s="31"/>
    </row>
    <row r="157" spans="1:9" ht="13.5">
      <c r="A157" s="25"/>
      <c r="B157" s="26"/>
      <c r="C157" s="68"/>
      <c r="D157" s="68"/>
      <c r="E157" s="68"/>
      <c r="F157" s="68"/>
      <c r="G157" s="69"/>
      <c r="H157" s="34" t="s">
        <v>69</v>
      </c>
      <c r="I157" s="35">
        <f>I160</f>
        <v>5714276767</v>
      </c>
    </row>
    <row r="158" spans="1:9" ht="13.5">
      <c r="A158" s="25"/>
      <c r="B158" s="26"/>
      <c r="C158" s="70"/>
      <c r="D158" s="70"/>
      <c r="E158" s="70"/>
      <c r="F158" s="70"/>
      <c r="G158" s="71"/>
      <c r="H158" s="44"/>
      <c r="I158" s="45"/>
    </row>
    <row r="159" spans="1:9" ht="13.5">
      <c r="A159" s="20" t="s">
        <v>65</v>
      </c>
      <c r="B159" s="29"/>
      <c r="C159" s="65"/>
      <c r="D159" s="65"/>
      <c r="E159" s="65"/>
      <c r="F159" s="65"/>
      <c r="G159" s="66"/>
      <c r="H159" s="30" t="s">
        <v>70</v>
      </c>
      <c r="I159" s="33"/>
    </row>
    <row r="160" spans="1:9" ht="13.5">
      <c r="A160" s="20" t="s">
        <v>66</v>
      </c>
      <c r="B160" s="26">
        <f>B161</f>
        <v>3539600000</v>
      </c>
      <c r="C160" s="65"/>
      <c r="D160" s="65"/>
      <c r="E160" s="65"/>
      <c r="F160" s="65"/>
      <c r="G160" s="66" t="s">
        <v>82</v>
      </c>
      <c r="H160" s="30" t="s">
        <v>19</v>
      </c>
      <c r="I160" s="31">
        <v>5714276767</v>
      </c>
    </row>
    <row r="161" spans="1:9" ht="13.5">
      <c r="A161" s="25" t="s">
        <v>19</v>
      </c>
      <c r="B161" s="26">
        <v>3539600000</v>
      </c>
      <c r="C161" s="65"/>
      <c r="D161" s="65"/>
      <c r="E161" s="65"/>
      <c r="F161" s="65"/>
      <c r="G161" s="66"/>
      <c r="H161" s="30"/>
      <c r="I161" s="31"/>
    </row>
    <row r="162" spans="1:9" ht="13.5">
      <c r="A162" s="25"/>
      <c r="B162" s="26"/>
      <c r="C162" s="65" t="s">
        <v>102</v>
      </c>
      <c r="D162" s="65" t="s">
        <v>96</v>
      </c>
      <c r="E162" s="65" t="s">
        <v>83</v>
      </c>
      <c r="F162" s="65" t="s">
        <v>80</v>
      </c>
      <c r="G162" s="66"/>
      <c r="H162" s="30" t="s">
        <v>110</v>
      </c>
      <c r="I162" s="31"/>
    </row>
    <row r="163" spans="1:9" ht="13.5">
      <c r="A163" s="25"/>
      <c r="B163" s="26"/>
      <c r="C163" s="65"/>
      <c r="D163" s="65"/>
      <c r="E163" s="65"/>
      <c r="F163" s="65"/>
      <c r="G163" s="66"/>
      <c r="H163" s="30" t="s">
        <v>111</v>
      </c>
      <c r="I163" s="31">
        <f>I164</f>
        <v>5729000000</v>
      </c>
    </row>
    <row r="164" spans="1:9" ht="13.5">
      <c r="A164" s="23" t="s">
        <v>10</v>
      </c>
      <c r="B164" s="27">
        <f>B166+B171</f>
        <v>24244231835</v>
      </c>
      <c r="C164" s="65"/>
      <c r="D164" s="65"/>
      <c r="E164" s="65"/>
      <c r="F164" s="65"/>
      <c r="G164" s="66" t="s">
        <v>82</v>
      </c>
      <c r="H164" s="30" t="s">
        <v>19</v>
      </c>
      <c r="I164" s="31">
        <v>5729000000</v>
      </c>
    </row>
    <row r="165" spans="1:9" ht="14.25" thickBot="1">
      <c r="A165" s="23"/>
      <c r="B165" s="27"/>
      <c r="C165" s="65"/>
      <c r="D165" s="65"/>
      <c r="E165" s="65"/>
      <c r="F165" s="65"/>
      <c r="G165" s="66"/>
      <c r="H165" s="30"/>
      <c r="I165" s="31"/>
    </row>
    <row r="166" spans="1:9" ht="18.75" thickBot="1">
      <c r="A166" s="20" t="s">
        <v>11</v>
      </c>
      <c r="B166" s="26">
        <f>SUM(B168)</f>
        <v>1180000000</v>
      </c>
      <c r="C166" s="81"/>
      <c r="D166" s="81"/>
      <c r="E166" s="81"/>
      <c r="F166" s="81"/>
      <c r="G166" s="82"/>
      <c r="H166" s="83" t="s">
        <v>12</v>
      </c>
      <c r="I166" s="84" t="e">
        <f>I117+I104+#REF!</f>
        <v>#REF!</v>
      </c>
    </row>
    <row r="167" spans="1:2" ht="14.25" thickTop="1">
      <c r="A167" s="20"/>
      <c r="B167" s="26"/>
    </row>
    <row r="168" spans="1:2" ht="13.5">
      <c r="A168" s="20" t="s">
        <v>11</v>
      </c>
      <c r="B168" s="26">
        <f>B169</f>
        <v>1180000000</v>
      </c>
    </row>
    <row r="169" spans="1:2" ht="13.5">
      <c r="A169" s="25" t="s">
        <v>19</v>
      </c>
      <c r="B169" s="31">
        <v>1180000000</v>
      </c>
    </row>
    <row r="170" spans="1:2" ht="13.5">
      <c r="A170" s="30"/>
      <c r="B170" s="31"/>
    </row>
    <row r="171" spans="1:2" ht="13.5">
      <c r="A171" s="30" t="s">
        <v>67</v>
      </c>
      <c r="B171" s="31">
        <f>B174+B180</f>
        <v>23064231835</v>
      </c>
    </row>
    <row r="172" spans="1:2" ht="13.5">
      <c r="A172" s="30"/>
      <c r="B172" s="31"/>
    </row>
    <row r="173" spans="1:2" ht="13.5">
      <c r="A173" s="30" t="s">
        <v>68</v>
      </c>
      <c r="B173" s="31"/>
    </row>
    <row r="174" spans="1:2" ht="13.5">
      <c r="A174" s="25" t="s">
        <v>69</v>
      </c>
      <c r="B174" s="26">
        <f>B177</f>
        <v>16173110759</v>
      </c>
    </row>
    <row r="175" spans="1:2" ht="13.5">
      <c r="A175" s="44"/>
      <c r="B175" s="45"/>
    </row>
    <row r="176" spans="1:2" ht="13.5">
      <c r="A176" s="30" t="s">
        <v>70</v>
      </c>
      <c r="B176" s="33"/>
    </row>
    <row r="177" spans="1:2" ht="13.5">
      <c r="A177" s="30" t="s">
        <v>19</v>
      </c>
      <c r="B177" s="31">
        <v>16173110759</v>
      </c>
    </row>
    <row r="178" spans="1:2" ht="13.5">
      <c r="A178" s="30"/>
      <c r="B178" s="31"/>
    </row>
    <row r="179" spans="1:2" ht="13.5">
      <c r="A179" s="30" t="s">
        <v>71</v>
      </c>
      <c r="B179" s="31"/>
    </row>
    <row r="180" spans="1:2" ht="13.5">
      <c r="A180" s="25" t="s">
        <v>72</v>
      </c>
      <c r="B180" s="26">
        <f>B181</f>
        <v>6891121076</v>
      </c>
    </row>
    <row r="181" spans="1:2" ht="14.25" thickBot="1">
      <c r="A181" s="44" t="s">
        <v>19</v>
      </c>
      <c r="B181" s="45">
        <v>6891121076</v>
      </c>
    </row>
    <row r="182" spans="1:2" ht="18.75" thickBot="1">
      <c r="A182" s="54" t="s">
        <v>12</v>
      </c>
      <c r="B182" s="53" t="e">
        <f>B131+B120+#REF!</f>
        <v>#REF!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COMUNICACIONES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Min4141</dc:creator>
  <cp:keywords/>
  <dc:description/>
  <cp:lastModifiedBy>grnunez</cp:lastModifiedBy>
  <cp:lastPrinted>2012-01-06T23:21:45Z</cp:lastPrinted>
  <dcterms:created xsi:type="dcterms:W3CDTF">2000-04-30T19:03:56Z</dcterms:created>
  <dcterms:modified xsi:type="dcterms:W3CDTF">2012-05-12T01:02:35Z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