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mintic-my.sharepoint.com/personal/carodriguez_mintic_gov_co/Documents/Documentos/TESORERÍA-2022/Seguimiento 2022/Ingresos/Abril/"/>
    </mc:Choice>
  </mc:AlternateContent>
  <xr:revisionPtr revIDLastSave="0" documentId="8_{C91BA93C-019F-4F4D-BB56-D4D6836FA5C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etalle" sheetId="1" r:id="rId1"/>
    <sheet name="cartera" sheetId="2" state="hidden" r:id="rId2"/>
  </sheets>
  <definedNames>
    <definedName name="_xlnm.Print_Area" localSheetId="0">Detalle!$A$1:$F$86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F84" i="1"/>
  <c r="F83" i="1"/>
  <c r="F80" i="1"/>
  <c r="F79" i="1"/>
  <c r="F78" i="1"/>
  <c r="F68" i="1"/>
  <c r="F64" i="1"/>
  <c r="F62" i="1"/>
  <c r="F63" i="1"/>
  <c r="F49" i="1"/>
  <c r="F48" i="1"/>
  <c r="F47" i="1"/>
  <c r="H25" i="1"/>
  <c r="H23" i="1"/>
  <c r="D33" i="1"/>
  <c r="D35" i="1"/>
  <c r="D34" i="1"/>
  <c r="D32" i="1"/>
  <c r="D25" i="1"/>
  <c r="D24" i="1"/>
  <c r="D23" i="1"/>
  <c r="F73" i="1" l="1"/>
  <c r="D22" i="1"/>
  <c r="D28" i="1"/>
  <c r="F77" i="1" l="1"/>
  <c r="F31" i="1"/>
  <c r="F32" i="1"/>
  <c r="F33" i="1"/>
  <c r="F34" i="1"/>
  <c r="F51" i="1"/>
  <c r="F45" i="2" l="1"/>
  <c r="F18" i="2" l="1"/>
  <c r="F61" i="1" l="1"/>
  <c r="F12" i="2"/>
  <c r="F53" i="2"/>
  <c r="F42" i="2"/>
  <c r="F41" i="2"/>
  <c r="F36" i="2"/>
  <c r="F35" i="2"/>
  <c r="F30" i="2"/>
  <c r="F11" i="2"/>
  <c r="F10" i="2"/>
  <c r="F9" i="2"/>
  <c r="F8" i="2"/>
  <c r="F43" i="2" l="1"/>
  <c r="F37" i="2"/>
  <c r="F32" i="2"/>
  <c r="F55" i="2" l="1"/>
  <c r="F7" i="2"/>
  <c r="J1" i="2" s="1"/>
  <c r="F13" i="2" l="1"/>
  <c r="F57" i="2" s="1"/>
  <c r="F20" i="2" l="1"/>
  <c r="F67" i="1"/>
  <c r="F45" i="1" l="1"/>
  <c r="F82" i="1" l="1"/>
  <c r="F71" i="1" s="1"/>
  <c r="F25" i="1" l="1"/>
  <c r="F24" i="1"/>
  <c r="F23" i="1"/>
  <c r="E22" i="1"/>
  <c r="E20" i="1" s="1"/>
  <c r="D20" i="1"/>
  <c r="F22" i="1" l="1"/>
  <c r="F59" i="1" l="1"/>
  <c r="F20" i="1"/>
  <c r="F43" i="1" l="1"/>
  <c r="F59" i="2" s="1"/>
  <c r="F61" i="2" s="1"/>
  <c r="F86" i="1"/>
  <c r="F30" i="1"/>
  <c r="C28" i="1" l="1"/>
  <c r="C18" i="1" s="1"/>
  <c r="E28" i="1" l="1"/>
  <c r="F35" i="1" l="1"/>
  <c r="F28" i="1" l="1"/>
  <c r="D18" i="1"/>
  <c r="D36" i="1" s="1"/>
  <c r="E18" i="1"/>
  <c r="E36" i="1" s="1"/>
  <c r="C36" i="1"/>
  <c r="F18" i="1" l="1"/>
  <c r="F36" i="1" l="1"/>
  <c r="F88" i="1" s="1"/>
</calcChain>
</file>

<file path=xl/sharedStrings.xml><?xml version="1.0" encoding="utf-8"?>
<sst xmlns="http://schemas.openxmlformats.org/spreadsheetml/2006/main" count="248" uniqueCount="101">
  <si>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</si>
  <si>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</si>
  <si>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</si>
  <si>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</si>
  <si>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</si>
  <si>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</si>
  <si>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</si>
  <si>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</si>
  <si>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</si>
  <si>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</si>
  <si>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</si>
  <si>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</si>
  <si>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</si>
  <si>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</si>
  <si>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</si>
  <si>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NOTAS EXPLICATIVAS</t>
  </si>
  <si>
    <t>Excedentes financieros</t>
  </si>
  <si>
    <t>3-1-01</t>
  </si>
  <si>
    <t>RECURSOS PROPIOS DE ESTABLECIMIENTOS PÚBLICOS</t>
  </si>
  <si>
    <t>3-1-01-1</t>
  </si>
  <si>
    <t>3-1-01-2</t>
  </si>
  <si>
    <t>3-1-01-2-05-1-02</t>
  </si>
  <si>
    <t>Depósitos</t>
  </si>
  <si>
    <t>3-1-01-2-13</t>
  </si>
  <si>
    <t>TASAS Y DERECHOS ADMINISTRATIVOS</t>
  </si>
  <si>
    <t>3-1-01-1-02-2</t>
  </si>
  <si>
    <t>3-1-01-1-02-2-42</t>
  </si>
  <si>
    <t>3-1-01-1-02-2-74</t>
  </si>
  <si>
    <t>Habilitacion para provision de redes</t>
  </si>
  <si>
    <t>Permiso para el uso del espectro</t>
  </si>
  <si>
    <t>3-1-01-1-02-3</t>
  </si>
  <si>
    <t>MULTAS, SANCIONES E INTERESES DE MORA</t>
  </si>
  <si>
    <t>3-1-01-1-02-3-01-05</t>
  </si>
  <si>
    <t>3-1-01-1-02-3-01-04</t>
  </si>
  <si>
    <t>3-1-01-1-02-3-02</t>
  </si>
  <si>
    <t>3-1-01-1-02-5-01</t>
  </si>
  <si>
    <t>VENTAS DE ESTABLECIMIENTOS DE MERCADO</t>
  </si>
  <si>
    <t>3-1-01-1-02-5-01-08-9-1</t>
  </si>
  <si>
    <t>RECURSOS DE CAPITAL</t>
  </si>
  <si>
    <t>3-1-01-2-01</t>
  </si>
  <si>
    <t>Sanciones contractuales</t>
  </si>
  <si>
    <t>Sanciones administrativas</t>
  </si>
  <si>
    <t>Intereses de mora</t>
  </si>
  <si>
    <t>Servicios de edición,impresión y reproducción</t>
  </si>
  <si>
    <t>REINTEGROS Y OTROS RECURSOS NO APROPIADOS</t>
  </si>
  <si>
    <t>Radioaficionados-Banda ciudadana</t>
  </si>
  <si>
    <t>*  Con  afectación en Cartera</t>
  </si>
  <si>
    <t>*  Sin  afectación en Cartera</t>
  </si>
  <si>
    <t>3-1-01-1-02</t>
  </si>
  <si>
    <t>INGRESOS NO TRIBUTARIOS</t>
  </si>
  <si>
    <t>3-1-01-1-02-5</t>
  </si>
  <si>
    <t>VENTA DE BIENES Y SERVICIOS</t>
  </si>
  <si>
    <t>3-1-01-1-02-5-01-07-2-1</t>
  </si>
  <si>
    <t>Servicios inmobiliarios (arriendos)</t>
  </si>
  <si>
    <t>Reintegro gastos de funcionamiento</t>
  </si>
  <si>
    <t>Reintegro gastos de inversion</t>
  </si>
  <si>
    <t>3-1-01-2-13-1-05</t>
  </si>
  <si>
    <t>DEVOLUCIONES</t>
  </si>
  <si>
    <t>3-1-01-2-05-1-02-01</t>
  </si>
  <si>
    <t>INTERESES SOBRE DEPOSTOS EN INSTITUCIONES FINANCIERAS</t>
  </si>
  <si>
    <t>3-1-01-1-02-2-51</t>
  </si>
  <si>
    <t>Explotación de Concesiones de Televisión-Antv</t>
  </si>
  <si>
    <t>3-1-01-2-02-1</t>
  </si>
  <si>
    <t>ESTABLECIMIENTOS PÚBLICOS  (Exc -financ)</t>
  </si>
  <si>
    <t>FONDO UNICO DE TECNOLOGIA DE LA INFORMACION Y LA COMUNICACIONES</t>
  </si>
  <si>
    <t>GIT de Tesoreria.  Perfil Gestion Ingresos</t>
  </si>
  <si>
    <t>SECCION:        230600</t>
  </si>
  <si>
    <t xml:space="preserve">Excedentes financieros trasladados a la nacion </t>
  </si>
  <si>
    <t>3-1-01-2-01-2-03</t>
  </si>
  <si>
    <t>VENTA DE OTROS ACTIVOS NO FINANCIEROS</t>
  </si>
  <si>
    <t>Venta de otros activos no financieros</t>
  </si>
  <si>
    <t>|</t>
  </si>
  <si>
    <t>ANALISIS DEL CUADRO DE RECAUDO  2020 -  PUBLICACION EN LA WEB</t>
  </si>
  <si>
    <t>RUBRO PRESUPUESTAL</t>
  </si>
  <si>
    <t>DATOS DEL INFORME QUE AFECTA CARTERA</t>
  </si>
  <si>
    <t>VALORES</t>
  </si>
  <si>
    <t>Sanciones administrativas - Con afectacion en cartera</t>
  </si>
  <si>
    <t>TOTAL INFORMACION PARA CRUZAR CON CARTERA</t>
  </si>
  <si>
    <t>Subtotal 1</t>
  </si>
  <si>
    <t>DATOS DEL INFORME SIN AFECTACION EN  CARTERA</t>
  </si>
  <si>
    <t>Sanciones administrativas - Sin afectacion en cartera</t>
  </si>
  <si>
    <t>TOTAL INFORMACION SIN AFECTACION EN  CARTERA</t>
  </si>
  <si>
    <t>Subtotal 2</t>
  </si>
  <si>
    <t xml:space="preserve">TOTAL DE LA EJECUCION PRESUPUESTAL DE INGRESOS </t>
  </si>
  <si>
    <t>Subtotales 1 y 2</t>
  </si>
  <si>
    <t>Excedentes financieros - Capitalizados</t>
  </si>
  <si>
    <t xml:space="preserve">Excedentes financieros </t>
  </si>
  <si>
    <t>3-1-01-2-05-3-01</t>
  </si>
  <si>
    <t>RENDIMIENTOS RECURSOS ENTREGADOS EN ADMINISTRACION</t>
  </si>
  <si>
    <t>3-1-01-2-05-3-06</t>
  </si>
  <si>
    <t>RENDIMIENTOS FINANCIEROSSOBRE TRANSFERENCIAS OSUBVENCIONESCONDICIONADAS</t>
  </si>
  <si>
    <t>3-1-01-2-05-1-02-04</t>
  </si>
  <si>
    <t>VIGENCIA FISCAL:   2022</t>
  </si>
  <si>
    <t>RENDIMIENTOS FINANCIEROS SOBRE TRANSFERENCIAS
O SUBVENCIONES CONDICIONADAS</t>
  </si>
  <si>
    <t>Intereses sobre depostos en instituciones financieras</t>
  </si>
  <si>
    <t>Rendimientos recursos entregados en administracion</t>
  </si>
  <si>
    <t>Rendimientos financierossobre transferencias osubvencionescondicionadas</t>
  </si>
  <si>
    <t>3-1-01-2-13-1-03</t>
  </si>
  <si>
    <t>MARZO</t>
  </si>
  <si>
    <t>REPORTE SIIF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</si>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</sst>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#.##0.00"/>
    <numFmt numFmtId="167" formatCode="_(* #,##0_);_(* \(#,##0\);_(* &quot;-&quot;_);_(@_)"/>
    <numFmt numFmtId="168" formatCode="_-* #.##0.00_-;\-* #.##0.0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Arial Narrow"/>
      <family val="2"/>
    </font>
    <font>
      <sz val="11"/>
      <name val="Calibri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3"/>
      <name val="Bookman Old Style"/>
      <family val="1"/>
    </font>
    <font>
      <b/>
      <u/>
      <sz val="9"/>
      <name val="Arial"/>
      <family val="2"/>
    </font>
    <font>
      <b/>
      <sz val="7"/>
      <name val="Arial Narrow"/>
      <family val="2"/>
    </font>
    <font>
      <sz val="8"/>
      <name val="Times New Roman"/>
      <family val="1"/>
    </font>
    <font>
      <sz val="6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165" fontId="14" fillId="0" borderId="0" xfId="1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4" fontId="3" fillId="0" borderId="0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3" fontId="3" fillId="0" borderId="0" xfId="1" applyNumberFormat="1" applyFont="1" applyFill="1" applyBorder="1"/>
    <xf numFmtId="3" fontId="16" fillId="0" borderId="0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65" fontId="20" fillId="0" borderId="0" xfId="1" applyFont="1" applyFill="1" applyBorder="1" applyAlignment="1"/>
    <xf numFmtId="0" fontId="1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65" fontId="3" fillId="0" borderId="0" xfId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165" fontId="20" fillId="0" borderId="0" xfId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4" fontId="13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4" fontId="3" fillId="0" borderId="0" xfId="0" applyNumberFormat="1" applyFont="1" applyFill="1" applyAlignment="1">
      <alignment horizontal="right" vertical="top"/>
    </xf>
    <xf numFmtId="3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vertical="top" wrapText="1" readingOrder="1"/>
    </xf>
    <xf numFmtId="3" fontId="2" fillId="0" borderId="0" xfId="0" applyNumberFormat="1" applyFont="1" applyFill="1" applyAlignment="1" applyProtection="1">
      <alignment vertical="top"/>
      <protection locked="0"/>
    </xf>
    <xf numFmtId="3" fontId="3" fillId="0" borderId="0" xfId="0" applyNumberFormat="1" applyFont="1" applyFill="1" applyAlignment="1" applyProtection="1">
      <alignment horizontal="right" vertical="top"/>
      <protection locked="0"/>
    </xf>
    <xf numFmtId="0" fontId="25" fillId="0" borderId="0" xfId="0" applyFont="1" applyFill="1" applyAlignment="1">
      <alignment vertical="top" wrapText="1"/>
    </xf>
    <xf numFmtId="0" fontId="26" fillId="0" borderId="0" xfId="0" applyFont="1" applyFill="1"/>
    <xf numFmtId="0" fontId="2" fillId="0" borderId="7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6" xfId="0" applyFont="1" applyFill="1" applyBorder="1"/>
    <xf numFmtId="167" fontId="3" fillId="0" borderId="0" xfId="1" applyNumberFormat="1" applyFont="1" applyFill="1" applyBorder="1"/>
    <xf numFmtId="4" fontId="3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3" fontId="26" fillId="0" borderId="8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vertical="top"/>
    </xf>
    <xf numFmtId="0" fontId="20" fillId="0" borderId="0" xfId="1" applyNumberFormat="1" applyFont="1" applyFill="1" applyBorder="1" applyAlignment="1"/>
    <xf numFmtId="0" fontId="2" fillId="0" borderId="5" xfId="0" applyFont="1" applyFill="1" applyBorder="1" applyAlignment="1">
      <alignment horizontal="left"/>
    </xf>
    <xf numFmtId="0" fontId="14" fillId="0" borderId="0" xfId="1" applyNumberFormat="1" applyFont="1" applyFill="1" applyBorder="1"/>
    <xf numFmtId="0" fontId="14" fillId="0" borderId="0" xfId="0" applyNumberFormat="1" applyFont="1" applyFill="1" applyBorder="1"/>
    <xf numFmtId="0" fontId="3" fillId="0" borderId="5" xfId="0" applyFont="1" applyFill="1" applyBorder="1" applyAlignment="1">
      <alignment horizontal="left"/>
    </xf>
    <xf numFmtId="0" fontId="3" fillId="0" borderId="0" xfId="0" applyNumberFormat="1" applyFont="1" applyFill="1" applyBorder="1"/>
    <xf numFmtId="3" fontId="3" fillId="0" borderId="8" xfId="0" applyNumberFormat="1" applyFont="1" applyFill="1" applyBorder="1"/>
    <xf numFmtId="3" fontId="3" fillId="0" borderId="8" xfId="1" applyNumberFormat="1" applyFont="1" applyFill="1" applyBorder="1"/>
    <xf numFmtId="0" fontId="26" fillId="0" borderId="0" xfId="0" applyFont="1" applyFill="1" applyBorder="1"/>
    <xf numFmtId="165" fontId="26" fillId="0" borderId="12" xfId="1" applyFont="1" applyFill="1" applyBorder="1"/>
    <xf numFmtId="165" fontId="12" fillId="0" borderId="10" xfId="1" applyFont="1" applyFill="1" applyBorder="1"/>
    <xf numFmtId="4" fontId="2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vertical="top"/>
    </xf>
    <xf numFmtId="3" fontId="3" fillId="0" borderId="12" xfId="0" applyNumberFormat="1" applyFont="1" applyFill="1" applyBorder="1" applyAlignment="1">
      <alignment vertical="top"/>
    </xf>
    <xf numFmtId="0" fontId="12" fillId="0" borderId="0" xfId="0" applyFont="1" applyFill="1"/>
    <xf numFmtId="3" fontId="12" fillId="0" borderId="10" xfId="0" applyNumberFormat="1" applyFont="1" applyFill="1" applyBorder="1"/>
    <xf numFmtId="165" fontId="12" fillId="0" borderId="0" xfId="1" applyFont="1" applyFill="1"/>
    <xf numFmtId="0" fontId="12" fillId="0" borderId="2" xfId="0" applyFont="1" applyFill="1" applyBorder="1"/>
    <xf numFmtId="0" fontId="12" fillId="0" borderId="3" xfId="0" applyFont="1" applyFill="1" applyBorder="1"/>
    <xf numFmtId="0" fontId="12" fillId="0" borderId="4" xfId="0" applyFont="1" applyFill="1" applyBorder="1"/>
    <xf numFmtId="0" fontId="12" fillId="0" borderId="5" xfId="0" applyFont="1" applyFill="1" applyBorder="1"/>
    <xf numFmtId="0" fontId="12" fillId="0" borderId="6" xfId="0" applyFont="1" applyFill="1" applyBorder="1"/>
    <xf numFmtId="0" fontId="2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left" vertical="top"/>
    </xf>
    <xf numFmtId="0" fontId="24" fillId="0" borderId="5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3" fontId="12" fillId="0" borderId="0" xfId="0" applyNumberFormat="1" applyFont="1" applyFill="1" applyBorder="1"/>
    <xf numFmtId="3" fontId="12" fillId="0" borderId="0" xfId="0" applyNumberFormat="1" applyFont="1" applyFill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168" fontId="12" fillId="0" borderId="0" xfId="0" applyNumberFormat="1" applyFont="1" applyFill="1"/>
    <xf numFmtId="3" fontId="12" fillId="0" borderId="3" xfId="0" applyNumberFormat="1" applyFont="1" applyFill="1" applyBorder="1"/>
    <xf numFmtId="4" fontId="24" fillId="0" borderId="0" xfId="0" applyNumberFormat="1" applyFont="1" applyFill="1" applyBorder="1" applyAlignment="1">
      <alignment vertical="top"/>
    </xf>
    <xf numFmtId="3" fontId="3" fillId="0" borderId="8" xfId="0" applyNumberFormat="1" applyFont="1" applyFill="1" applyBorder="1" applyAlignment="1">
      <alignment vertical="top"/>
    </xf>
    <xf numFmtId="165" fontId="2" fillId="0" borderId="0" xfId="1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3" fontId="2" fillId="0" borderId="0" xfId="0" applyNumberFormat="1" applyFont="1" applyFill="1" applyBorder="1" applyAlignment="1" applyProtection="1">
      <alignment vertical="top"/>
      <protection locked="0"/>
    </xf>
    <xf numFmtId="0" fontId="2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 readingOrder="1"/>
    </xf>
    <xf numFmtId="3" fontId="2" fillId="0" borderId="0" xfId="0" applyNumberFormat="1" applyFont="1" applyFill="1" applyBorder="1" applyAlignment="1">
      <alignment vertical="top"/>
    </xf>
    <xf numFmtId="3" fontId="12" fillId="0" borderId="8" xfId="0" applyNumberFormat="1" applyFont="1" applyFill="1" applyBorder="1"/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>
      <alignment vertical="center"/>
    </xf>
    <xf numFmtId="3" fontId="15" fillId="0" borderId="0" xfId="0" applyNumberFormat="1" applyFont="1" applyFill="1" applyBorder="1" applyAlignment="1">
      <alignment vertical="top" wrapText="1" readingOrder="1"/>
    </xf>
    <xf numFmtId="3" fontId="18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vertical="top" wrapText="1" readingOrder="1"/>
    </xf>
    <xf numFmtId="3" fontId="18" fillId="0" borderId="0" xfId="0" applyNumberFormat="1" applyFont="1" applyFill="1" applyBorder="1"/>
    <xf numFmtId="3" fontId="18" fillId="0" borderId="0" xfId="0" applyNumberFormat="1" applyFont="1" applyFill="1" applyBorder="1" applyAlignment="1">
      <alignment horizontal="left" wrapText="1"/>
    </xf>
    <xf numFmtId="3" fontId="2" fillId="0" borderId="0" xfId="0" applyNumberFormat="1" applyFont="1" applyFill="1" applyAlignment="1">
      <alignment vertical="top" wrapText="1"/>
    </xf>
    <xf numFmtId="3" fontId="20" fillId="0" borderId="0" xfId="1" applyNumberFormat="1" applyFont="1" applyFill="1" applyBorder="1" applyAlignment="1"/>
    <xf numFmtId="3" fontId="3" fillId="0" borderId="0" xfId="0" applyNumberFormat="1" applyFont="1" applyFill="1" applyAlignment="1">
      <alignment vertical="top" wrapText="1"/>
    </xf>
    <xf numFmtId="3" fontId="3" fillId="0" borderId="0" xfId="0" applyNumberFormat="1" applyFont="1" applyFill="1" applyAlignment="1">
      <alignment vertical="top" wrapText="1" readingOrder="1"/>
    </xf>
    <xf numFmtId="3" fontId="24" fillId="0" borderId="0" xfId="0" applyNumberFormat="1" applyFont="1" applyFill="1" applyAlignment="1">
      <alignment vertical="top" wrapText="1" readingOrder="1"/>
    </xf>
    <xf numFmtId="3" fontId="24" fillId="0" borderId="0" xfId="0" applyNumberFormat="1" applyFont="1" applyFill="1" applyAlignment="1">
      <alignment vertical="top"/>
    </xf>
    <xf numFmtId="3" fontId="2" fillId="0" borderId="0" xfId="1" applyNumberFormat="1" applyFont="1" applyFill="1" applyAlignment="1">
      <alignment vertical="top"/>
    </xf>
    <xf numFmtId="3" fontId="14" fillId="0" borderId="0" xfId="1" applyNumberFormat="1" applyFont="1" applyFill="1" applyBorder="1"/>
    <xf numFmtId="3" fontId="2" fillId="0" borderId="0" xfId="0" applyNumberFormat="1" applyFont="1" applyFill="1" applyAlignment="1">
      <alignment vertical="top" wrapText="1" readingOrder="1"/>
    </xf>
    <xf numFmtId="0" fontId="8" fillId="0" borderId="0" xfId="0" applyFont="1" applyFill="1" applyBorder="1" applyAlignment="1">
      <alignment horizontal="center"/>
    </xf>
    <xf numFmtId="3" fontId="22" fillId="0" borderId="1" xfId="0" applyNumberFormat="1" applyFont="1" applyFill="1" applyBorder="1" applyAlignment="1">
      <alignment vertical="top" wrapText="1" readingOrder="1"/>
    </xf>
    <xf numFmtId="3" fontId="17" fillId="0" borderId="1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79376</xdr:colOff>
      <xdr:row>0</xdr:row>
      <xdr:rowOff>59531</xdr:rowOff>
    </xdr:from>
    <xdr:to>
      <xdr:col>1</xdr:col>
      <xdr:colOff>2605485</xdr:colOff>
      <xdr:row>7</xdr:row>
      <xdr:rowOff>3969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80ADAB9-5BD6-442F-ABCC-C845FD2D5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59531"/>
          <a:ext cx="4054078" cy="1075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3"/>
  <sheetViews>
    <sheetView tabSelected="1" topLeftCell="A15" zoomScale="96" zoomScaleNormal="96" workbookViewId="0">
      <selection activeCell="G31" sqref="G31"/>
    </sheetView>
  </sheetViews>
  <sheetFormatPr baseColWidth="10" defaultColWidth="11.54296875" defaultRowHeight="11.5" x14ac:dyDescent="0.25"/>
  <cols>
    <col min="1" max="1" width="22.81640625" style="23" customWidth="1"/>
    <col min="2" max="2" width="53.1796875" style="7" customWidth="1"/>
    <col min="3" max="3" width="19" style="3" customWidth="1"/>
    <col min="4" max="4" width="19.1796875" style="3" customWidth="1"/>
    <col min="5" max="5" width="22.81640625" style="7" customWidth="1"/>
    <col min="6" max="6" width="32.54296875" style="3" customWidth="1"/>
    <col min="7" max="7" width="26.7265625" style="31" bestFit="1" customWidth="1"/>
    <col min="8" max="8" width="18.54296875" style="7" bestFit="1" customWidth="1"/>
    <col min="9" max="9" width="13.453125" style="7" bestFit="1" customWidth="1"/>
    <col min="10" max="10" width="11.81640625" style="7" bestFit="1" customWidth="1"/>
    <col min="11" max="16384" width="11.54296875" style="7"/>
  </cols>
  <sheetData>
    <row r="1" spans="1:7" s="39" customFormat="1" ht="15.5" x14ac:dyDescent="0.35">
      <c r="A1" s="138" t="s">
        <v>2</v>
      </c>
      <c r="B1" s="138"/>
      <c r="C1" s="138"/>
      <c r="D1" s="139"/>
      <c r="E1" s="139"/>
      <c r="F1" s="81"/>
      <c r="G1" s="38"/>
    </row>
    <row r="2" spans="1:7" s="39" customFormat="1" ht="15.5" x14ac:dyDescent="0.35">
      <c r="A2" s="139"/>
      <c r="B2" s="139"/>
      <c r="C2" s="139"/>
      <c r="D2" s="139"/>
      <c r="E2" s="139"/>
      <c r="F2" s="81"/>
      <c r="G2" s="38"/>
    </row>
    <row r="3" spans="1:7" s="39" customFormat="1" ht="8.15" customHeight="1" x14ac:dyDescent="0.25">
      <c r="A3" s="40"/>
      <c r="G3" s="38"/>
    </row>
    <row r="4" spans="1:7" s="39" customFormat="1" ht="12.5" x14ac:dyDescent="0.25">
      <c r="A4" s="40"/>
      <c r="G4" s="38"/>
    </row>
    <row r="5" spans="1:7" s="39" customFormat="1" ht="12.5" x14ac:dyDescent="0.25">
      <c r="A5" s="40"/>
      <c r="G5" s="38"/>
    </row>
    <row r="6" spans="1:7" s="39" customFormat="1" ht="12.5" x14ac:dyDescent="0.25">
      <c r="A6" s="40"/>
      <c r="G6" s="38"/>
    </row>
    <row r="7" spans="1:7" s="39" customFormat="1" ht="12.5" x14ac:dyDescent="0.25">
      <c r="A7" s="40"/>
      <c r="E7" s="39" t="s">
        <v>2</v>
      </c>
      <c r="G7" s="38"/>
    </row>
    <row r="8" spans="1:7" s="39" customFormat="1" ht="29.15" customHeight="1" x14ac:dyDescent="0.35">
      <c r="A8" s="40"/>
      <c r="B8" s="140" t="s">
        <v>64</v>
      </c>
      <c r="C8" s="140"/>
      <c r="D8" s="140"/>
      <c r="E8" s="140"/>
      <c r="G8" s="38"/>
    </row>
    <row r="9" spans="1:7" s="39" customFormat="1" ht="17.5" x14ac:dyDescent="0.35">
      <c r="A9" s="40" t="s">
        <v>2</v>
      </c>
      <c r="B9" s="135" t="s">
        <v>10</v>
      </c>
      <c r="C9" s="135"/>
      <c r="D9" s="135"/>
      <c r="E9" s="135"/>
      <c r="G9" s="38"/>
    </row>
    <row r="10" spans="1:7" s="39" customFormat="1" ht="12.5" x14ac:dyDescent="0.25">
      <c r="A10" s="25"/>
      <c r="B10" s="25"/>
      <c r="C10" s="25"/>
      <c r="G10" s="38"/>
    </row>
    <row r="11" spans="1:7" s="39" customFormat="1" ht="14" x14ac:dyDescent="0.3">
      <c r="A11" s="136" t="s">
        <v>66</v>
      </c>
      <c r="B11" s="136"/>
      <c r="C11" s="25"/>
      <c r="D11" s="26"/>
      <c r="F11" s="132" t="s">
        <v>98</v>
      </c>
      <c r="G11" s="38"/>
    </row>
    <row r="12" spans="1:7" s="39" customFormat="1" ht="17.5" x14ac:dyDescent="0.35">
      <c r="A12" s="25"/>
      <c r="B12" s="25"/>
      <c r="C12" s="25"/>
      <c r="D12" s="27"/>
      <c r="F12" s="27"/>
      <c r="G12" s="38"/>
    </row>
    <row r="13" spans="1:7" s="39" customFormat="1" ht="14" x14ac:dyDescent="0.3">
      <c r="A13" s="137" t="s">
        <v>2</v>
      </c>
      <c r="B13" s="137"/>
      <c r="C13" s="25"/>
      <c r="D13" s="28"/>
      <c r="F13" s="28" t="s">
        <v>92</v>
      </c>
      <c r="G13" s="38"/>
    </row>
    <row r="14" spans="1:7" s="39" customFormat="1" ht="12.5" x14ac:dyDescent="0.25">
      <c r="A14" s="25"/>
      <c r="B14" s="29"/>
      <c r="C14" s="29"/>
      <c r="G14" s="38"/>
    </row>
    <row r="15" spans="1:7" x14ac:dyDescent="0.25">
      <c r="A15" s="22"/>
      <c r="B15" s="1"/>
      <c r="C15" s="8" t="s">
        <v>5</v>
      </c>
      <c r="D15" s="8" t="s">
        <v>7</v>
      </c>
      <c r="E15" s="1" t="s">
        <v>11</v>
      </c>
      <c r="F15" s="8" t="s">
        <v>7</v>
      </c>
    </row>
    <row r="16" spans="1:7" x14ac:dyDescent="0.25">
      <c r="A16" s="22" t="s">
        <v>4</v>
      </c>
      <c r="B16" s="1" t="s">
        <v>3</v>
      </c>
      <c r="C16" s="8" t="s">
        <v>6</v>
      </c>
      <c r="D16" s="8" t="s">
        <v>0</v>
      </c>
      <c r="E16" s="20" t="s">
        <v>12</v>
      </c>
      <c r="F16" s="8" t="s">
        <v>13</v>
      </c>
    </row>
    <row r="17" spans="1:9" x14ac:dyDescent="0.25">
      <c r="A17" s="22">
        <v>1</v>
      </c>
      <c r="B17" s="1" t="s">
        <v>2</v>
      </c>
      <c r="C17" s="8">
        <v>2</v>
      </c>
      <c r="D17" s="8">
        <v>6</v>
      </c>
      <c r="E17" s="8">
        <v>7</v>
      </c>
      <c r="F17" s="8">
        <v>8</v>
      </c>
    </row>
    <row r="18" spans="1:9" x14ac:dyDescent="0.25">
      <c r="A18" s="41" t="s">
        <v>17</v>
      </c>
      <c r="B18" s="118" t="s">
        <v>18</v>
      </c>
      <c r="C18" s="42">
        <f>C20+C28</f>
        <v>2104491000000</v>
      </c>
      <c r="D18" s="42">
        <f>+D20+D28</f>
        <v>1066659215688.38</v>
      </c>
      <c r="E18" s="42">
        <f>+E20+E28</f>
        <v>0</v>
      </c>
      <c r="F18" s="42">
        <f>+F20+F28</f>
        <v>1066659215688.38</v>
      </c>
      <c r="G18" s="32"/>
      <c r="H18" s="9"/>
      <c r="I18" s="10" t="s">
        <v>2</v>
      </c>
    </row>
    <row r="19" spans="1:9" x14ac:dyDescent="0.25">
      <c r="A19" s="19"/>
      <c r="B19" s="18"/>
      <c r="C19" s="42"/>
      <c r="D19" s="42"/>
      <c r="E19" s="42"/>
      <c r="F19" s="42"/>
      <c r="G19" s="33"/>
    </row>
    <row r="20" spans="1:9" x14ac:dyDescent="0.25">
      <c r="A20" s="41" t="s">
        <v>19</v>
      </c>
      <c r="B20" s="18" t="s">
        <v>9</v>
      </c>
      <c r="C20" s="4">
        <v>1657782000000</v>
      </c>
      <c r="D20" s="4">
        <f>D22</f>
        <v>611235679532</v>
      </c>
      <c r="E20" s="4">
        <f>E22</f>
        <v>0</v>
      </c>
      <c r="F20" s="4">
        <f>D20-E20</f>
        <v>611235679532</v>
      </c>
      <c r="G20" s="33"/>
    </row>
    <row r="21" spans="1:9" x14ac:dyDescent="0.25">
      <c r="A21" s="41"/>
      <c r="B21" s="18"/>
      <c r="C21" s="4"/>
      <c r="D21" s="4"/>
      <c r="E21" s="4"/>
      <c r="G21" s="33" t="s">
        <v>99</v>
      </c>
      <c r="H21" s="7" t="s">
        <v>100</v>
      </c>
    </row>
    <row r="22" spans="1:9" x14ac:dyDescent="0.25">
      <c r="A22" s="41" t="s">
        <v>48</v>
      </c>
      <c r="B22" s="18" t="s">
        <v>49</v>
      </c>
      <c r="C22" s="4">
        <v>1657782000000</v>
      </c>
      <c r="D22" s="4">
        <f>D25+D23+D24</f>
        <v>611235679532</v>
      </c>
      <c r="E22" s="4">
        <f>E25+E23+E24</f>
        <v>0</v>
      </c>
      <c r="F22" s="4">
        <f>D22-E22</f>
        <v>611235679532</v>
      </c>
      <c r="G22" s="33"/>
    </row>
    <row r="23" spans="1:9" x14ac:dyDescent="0.25">
      <c r="A23" s="41" t="s">
        <v>25</v>
      </c>
      <c r="B23" s="119" t="s">
        <v>24</v>
      </c>
      <c r="C23" s="15"/>
      <c r="D23" s="15">
        <f>174793335173+144183394535+291521605494</f>
        <v>610498335202</v>
      </c>
      <c r="E23" s="43"/>
      <c r="F23" s="3">
        <f t="shared" ref="F23:F24" si="0">D23-E23</f>
        <v>610498335202</v>
      </c>
      <c r="G23" s="32">
        <v>610498618202</v>
      </c>
      <c r="H23" s="3">
        <f>+G23-D23</f>
        <v>283000</v>
      </c>
    </row>
    <row r="24" spans="1:9" x14ac:dyDescent="0.25">
      <c r="A24" s="41" t="s">
        <v>30</v>
      </c>
      <c r="B24" s="119" t="s">
        <v>31</v>
      </c>
      <c r="C24" s="15">
        <v>0</v>
      </c>
      <c r="D24" s="15">
        <f>274902866+259070293+202522171</f>
        <v>736495330</v>
      </c>
      <c r="E24" s="43">
        <v>0</v>
      </c>
      <c r="F24" s="3">
        <f t="shared" si="0"/>
        <v>736495330</v>
      </c>
      <c r="G24" s="32"/>
      <c r="H24" s="3"/>
    </row>
    <row r="25" spans="1:9" x14ac:dyDescent="0.25">
      <c r="A25" s="41" t="s">
        <v>50</v>
      </c>
      <c r="B25" s="119" t="s">
        <v>51</v>
      </c>
      <c r="C25" s="15"/>
      <c r="D25" s="15">
        <f>283000+283000+283000</f>
        <v>849000</v>
      </c>
      <c r="E25" s="4"/>
      <c r="F25" s="3">
        <f>D25-E25</f>
        <v>849000</v>
      </c>
      <c r="G25" s="31">
        <v>566000</v>
      </c>
      <c r="H25" s="3">
        <f>+G25-D25</f>
        <v>-283000</v>
      </c>
    </row>
    <row r="26" spans="1:9" x14ac:dyDescent="0.25">
      <c r="A26" s="19" t="s">
        <v>2</v>
      </c>
      <c r="B26" s="133"/>
      <c r="C26" s="134"/>
      <c r="D26" s="134"/>
      <c r="E26" s="5" t="s">
        <v>2</v>
      </c>
      <c r="F26" s="5"/>
    </row>
    <row r="27" spans="1:9" ht="14.5" x14ac:dyDescent="0.35">
      <c r="A27" s="41"/>
      <c r="B27" s="120"/>
      <c r="C27" s="16"/>
      <c r="D27" s="16"/>
      <c r="E27" s="3"/>
    </row>
    <row r="28" spans="1:9" x14ac:dyDescent="0.25">
      <c r="A28" s="41" t="s">
        <v>20</v>
      </c>
      <c r="B28" s="18" t="s">
        <v>1</v>
      </c>
      <c r="C28" s="4">
        <f>SUM(C30:C35)</f>
        <v>446709000000</v>
      </c>
      <c r="D28" s="4">
        <f>SUM(D30:D35)</f>
        <v>455423536156.38</v>
      </c>
      <c r="E28" s="4">
        <f>SUM(E30:E35)</f>
        <v>0</v>
      </c>
      <c r="F28" s="4">
        <f>SUM(F30:F35)</f>
        <v>455423536156.38</v>
      </c>
    </row>
    <row r="29" spans="1:9" x14ac:dyDescent="0.25">
      <c r="B29" s="3"/>
      <c r="C29" s="115"/>
      <c r="D29" s="115"/>
      <c r="E29" s="115"/>
      <c r="F29" s="115"/>
    </row>
    <row r="30" spans="1:9" x14ac:dyDescent="0.25">
      <c r="A30" s="113" t="s">
        <v>62</v>
      </c>
      <c r="B30" s="119" t="s">
        <v>63</v>
      </c>
      <c r="C30" s="115">
        <v>446709000000</v>
      </c>
      <c r="D30" s="115">
        <v>446709000000</v>
      </c>
      <c r="E30" s="115"/>
      <c r="F30" s="115">
        <f>D30-E30</f>
        <v>446709000000</v>
      </c>
    </row>
    <row r="31" spans="1:9" x14ac:dyDescent="0.25">
      <c r="A31" s="114" t="s">
        <v>68</v>
      </c>
      <c r="B31" s="121" t="s">
        <v>69</v>
      </c>
      <c r="C31" s="115"/>
      <c r="D31" s="115">
        <v>0</v>
      </c>
      <c r="E31" s="115"/>
      <c r="F31" s="115">
        <f t="shared" ref="F31:F34" si="1">D31-E31</f>
        <v>0</v>
      </c>
    </row>
    <row r="32" spans="1:9" x14ac:dyDescent="0.25">
      <c r="A32" s="113" t="s">
        <v>58</v>
      </c>
      <c r="B32" s="119" t="s">
        <v>59</v>
      </c>
      <c r="C32" s="115">
        <v>0</v>
      </c>
      <c r="D32" s="116">
        <f>38741344.93+84826419.08+94451701.92</f>
        <v>218019465.93000001</v>
      </c>
      <c r="E32" s="115"/>
      <c r="F32" s="115">
        <f t="shared" si="1"/>
        <v>218019465.93000001</v>
      </c>
    </row>
    <row r="33" spans="1:10" x14ac:dyDescent="0.25">
      <c r="A33" s="113" t="s">
        <v>91</v>
      </c>
      <c r="B33" s="119" t="s">
        <v>88</v>
      </c>
      <c r="C33" s="115"/>
      <c r="D33" s="116">
        <f>294801146.7+996225584.03+887206402.91</f>
        <v>2178233133.6399999</v>
      </c>
      <c r="E33" s="115"/>
      <c r="F33" s="115">
        <f t="shared" si="1"/>
        <v>2178233133.6399999</v>
      </c>
    </row>
    <row r="34" spans="1:10" ht="18.5" x14ac:dyDescent="0.25">
      <c r="A34" s="113" t="s">
        <v>89</v>
      </c>
      <c r="B34" s="122" t="s">
        <v>93</v>
      </c>
      <c r="C34" s="115"/>
      <c r="D34" s="116">
        <f>79411206.94+29277727.05+27500000</f>
        <v>136188933.99000001</v>
      </c>
      <c r="E34" s="115"/>
      <c r="F34" s="115">
        <f t="shared" si="1"/>
        <v>136188933.99000001</v>
      </c>
    </row>
    <row r="35" spans="1:10" x14ac:dyDescent="0.25">
      <c r="A35" s="41" t="s">
        <v>23</v>
      </c>
      <c r="B35" s="119" t="s">
        <v>44</v>
      </c>
      <c r="C35" s="115">
        <v>0</v>
      </c>
      <c r="D35" s="117">
        <f>918826526.61+4263493486.3+999774609.91</f>
        <v>6182094622.8199997</v>
      </c>
      <c r="E35" s="115">
        <v>0</v>
      </c>
      <c r="F35" s="115">
        <f>D35-E35</f>
        <v>6182094622.8199997</v>
      </c>
    </row>
    <row r="36" spans="1:10" x14ac:dyDescent="0.25">
      <c r="B36" s="17" t="s">
        <v>8</v>
      </c>
      <c r="C36" s="4">
        <f>C18</f>
        <v>2104491000000</v>
      </c>
      <c r="D36" s="4">
        <f>D18</f>
        <v>1066659215688.38</v>
      </c>
      <c r="E36" s="4">
        <f>E18</f>
        <v>0</v>
      </c>
      <c r="F36" s="4">
        <f>F18</f>
        <v>1066659215688.38</v>
      </c>
      <c r="G36" s="32"/>
      <c r="H36" s="3"/>
    </row>
    <row r="37" spans="1:10" x14ac:dyDescent="0.25">
      <c r="A37" s="19" t="s">
        <v>14</v>
      </c>
      <c r="B37" s="17"/>
      <c r="C37" s="4"/>
      <c r="D37" s="4"/>
      <c r="E37" s="4"/>
      <c r="F37" s="4"/>
    </row>
    <row r="38" spans="1:10" x14ac:dyDescent="0.25">
      <c r="A38" s="19" t="s">
        <v>65</v>
      </c>
      <c r="B38" s="17"/>
      <c r="C38" s="4"/>
      <c r="D38" s="4" t="s">
        <v>2</v>
      </c>
      <c r="E38" s="4"/>
      <c r="F38" s="4"/>
    </row>
    <row r="39" spans="1:10" x14ac:dyDescent="0.25">
      <c r="A39" s="19"/>
      <c r="B39" s="17"/>
      <c r="C39" s="4"/>
      <c r="D39" s="4"/>
      <c r="E39" s="4"/>
      <c r="F39" s="4"/>
    </row>
    <row r="40" spans="1:10" x14ac:dyDescent="0.25">
      <c r="A40" s="19"/>
      <c r="B40" s="17"/>
      <c r="C40" s="4"/>
      <c r="D40" s="4" t="s">
        <v>2</v>
      </c>
      <c r="E40" s="4"/>
      <c r="F40" s="4"/>
    </row>
    <row r="41" spans="1:10" x14ac:dyDescent="0.25">
      <c r="A41" s="19"/>
      <c r="B41" s="4" t="s">
        <v>15</v>
      </c>
      <c r="C41" s="4"/>
      <c r="D41" s="4"/>
      <c r="E41" s="4"/>
      <c r="F41" s="4"/>
    </row>
    <row r="42" spans="1:10" x14ac:dyDescent="0.25">
      <c r="A42" s="19"/>
      <c r="B42" s="4"/>
      <c r="C42" s="4"/>
      <c r="D42" s="4"/>
      <c r="E42" s="4"/>
      <c r="F42" s="4"/>
    </row>
    <row r="43" spans="1:10" x14ac:dyDescent="0.25">
      <c r="A43" s="41" t="s">
        <v>19</v>
      </c>
      <c r="B43" s="18" t="s">
        <v>9</v>
      </c>
      <c r="E43" s="3" t="s">
        <v>2</v>
      </c>
      <c r="F43" s="4">
        <f>F45+F59+F67+F71</f>
        <v>1066659215688.38</v>
      </c>
      <c r="G43" s="34"/>
    </row>
    <row r="44" spans="1:10" x14ac:dyDescent="0.25">
      <c r="A44" s="19" t="s">
        <v>2</v>
      </c>
      <c r="B44" s="3"/>
      <c r="C44" s="17"/>
      <c r="D44" s="17"/>
      <c r="E44" s="4" t="s">
        <v>2</v>
      </c>
      <c r="F44" s="4"/>
    </row>
    <row r="45" spans="1:10" x14ac:dyDescent="0.25">
      <c r="A45" s="44" t="s">
        <v>25</v>
      </c>
      <c r="B45" s="123" t="s">
        <v>24</v>
      </c>
      <c r="C45" s="4"/>
      <c r="E45" s="3" t="s">
        <v>2</v>
      </c>
      <c r="F45" s="4">
        <f>F46+F49+F47-F51+F48</f>
        <v>610498335202</v>
      </c>
      <c r="G45" s="32" t="s">
        <v>2</v>
      </c>
      <c r="H45" s="3"/>
    </row>
    <row r="46" spans="1:10" ht="14.5" x14ac:dyDescent="0.35">
      <c r="A46" s="141" t="s">
        <v>26</v>
      </c>
      <c r="B46" s="115" t="s">
        <v>29</v>
      </c>
      <c r="D46" s="43" t="s">
        <v>2</v>
      </c>
      <c r="E46" s="43"/>
      <c r="F46" s="124">
        <f>42123028458+123411677741+273435480049</f>
        <v>438970186248</v>
      </c>
      <c r="G46" s="35"/>
      <c r="H46" s="9"/>
      <c r="I46" s="7" t="s">
        <v>2</v>
      </c>
      <c r="J46" s="10" t="s">
        <v>2</v>
      </c>
    </row>
    <row r="47" spans="1:10" x14ac:dyDescent="0.25">
      <c r="A47" s="141"/>
      <c r="B47" s="115" t="s">
        <v>45</v>
      </c>
      <c r="D47" s="43"/>
      <c r="E47" s="15" t="s">
        <v>2</v>
      </c>
      <c r="F47" s="15">
        <f>4848832+4537609+6480605</f>
        <v>15867046</v>
      </c>
      <c r="G47" s="32"/>
      <c r="H47" s="9"/>
      <c r="J47" s="10"/>
    </row>
    <row r="48" spans="1:10" x14ac:dyDescent="0.25">
      <c r="A48" s="141" t="s">
        <v>60</v>
      </c>
      <c r="B48" s="115" t="s">
        <v>61</v>
      </c>
      <c r="D48" s="43"/>
      <c r="E48" s="43" t="s">
        <v>2</v>
      </c>
      <c r="F48" s="43">
        <f>20246650000+38416302+32216382</f>
        <v>20317282684</v>
      </c>
      <c r="G48" s="46"/>
      <c r="H48" s="9"/>
      <c r="J48" s="10"/>
    </row>
    <row r="49" spans="1:10" x14ac:dyDescent="0.25">
      <c r="A49" s="141" t="s">
        <v>27</v>
      </c>
      <c r="B49" s="115" t="s">
        <v>28</v>
      </c>
      <c r="D49" s="43"/>
      <c r="E49" s="15" t="s">
        <v>2</v>
      </c>
      <c r="F49" s="15">
        <f>112418807883+20728762883+18047428458</f>
        <v>151194999224</v>
      </c>
      <c r="G49" s="32"/>
      <c r="H49" s="9"/>
      <c r="J49" s="10"/>
    </row>
    <row r="50" spans="1:10" x14ac:dyDescent="0.25">
      <c r="A50" s="45"/>
      <c r="B50" s="3"/>
      <c r="D50" s="43"/>
      <c r="E50" s="43" t="s">
        <v>2</v>
      </c>
      <c r="G50" s="32"/>
      <c r="H50" s="9"/>
      <c r="J50" s="10"/>
    </row>
    <row r="51" spans="1:10" x14ac:dyDescent="0.25">
      <c r="A51" s="44" t="s">
        <v>2</v>
      </c>
      <c r="B51" s="4" t="s">
        <v>57</v>
      </c>
      <c r="D51" s="43"/>
      <c r="E51" s="43" t="s">
        <v>2</v>
      </c>
      <c r="F51" s="47">
        <f>F52+F54+F55+F56+F57</f>
        <v>0</v>
      </c>
      <c r="H51" s="9"/>
      <c r="J51" s="10"/>
    </row>
    <row r="52" spans="1:10" x14ac:dyDescent="0.25">
      <c r="A52" s="45" t="s">
        <v>26</v>
      </c>
      <c r="B52" s="3" t="s">
        <v>29</v>
      </c>
      <c r="D52" s="43"/>
      <c r="E52" s="3"/>
      <c r="F52" s="43"/>
      <c r="H52" s="9"/>
      <c r="J52" s="10"/>
    </row>
    <row r="53" spans="1:10" x14ac:dyDescent="0.25">
      <c r="A53" s="45" t="s">
        <v>60</v>
      </c>
      <c r="B53" s="3" t="s">
        <v>61</v>
      </c>
      <c r="D53" s="43"/>
      <c r="E53" s="15" t="s">
        <v>2</v>
      </c>
      <c r="F53" s="43"/>
      <c r="H53" s="9"/>
      <c r="J53" s="10"/>
    </row>
    <row r="54" spans="1:10" x14ac:dyDescent="0.25">
      <c r="A54" s="45" t="s">
        <v>27</v>
      </c>
      <c r="B54" s="3" t="s">
        <v>28</v>
      </c>
      <c r="D54" s="43"/>
      <c r="E54" s="3"/>
      <c r="F54" s="43"/>
      <c r="H54" s="9"/>
      <c r="J54" s="10"/>
    </row>
    <row r="55" spans="1:10" x14ac:dyDescent="0.25">
      <c r="A55" s="45" t="s">
        <v>32</v>
      </c>
      <c r="B55" s="125" t="s">
        <v>41</v>
      </c>
      <c r="D55" s="43"/>
      <c r="E55" s="43"/>
      <c r="F55" s="43"/>
      <c r="H55" s="9"/>
      <c r="J55" s="10"/>
    </row>
    <row r="56" spans="1:10" x14ac:dyDescent="0.25">
      <c r="A56" s="45" t="s">
        <v>34</v>
      </c>
      <c r="B56" s="125" t="s">
        <v>42</v>
      </c>
      <c r="D56" s="43"/>
      <c r="E56" s="43"/>
      <c r="F56" s="43">
        <v>0</v>
      </c>
      <c r="H56" s="9"/>
      <c r="J56" s="10"/>
    </row>
    <row r="57" spans="1:10" x14ac:dyDescent="0.25">
      <c r="A57" s="49" t="s">
        <v>56</v>
      </c>
      <c r="B57" s="126" t="s">
        <v>55</v>
      </c>
      <c r="D57" s="43"/>
      <c r="E57" s="43"/>
      <c r="F57" s="43">
        <v>0</v>
      </c>
      <c r="H57" s="9"/>
      <c r="J57" s="10"/>
    </row>
    <row r="58" spans="1:10" x14ac:dyDescent="0.25">
      <c r="A58" s="50"/>
      <c r="B58" s="127"/>
      <c r="D58" s="43"/>
      <c r="E58" s="43"/>
      <c r="F58" s="43"/>
      <c r="H58" s="9"/>
      <c r="J58" s="10"/>
    </row>
    <row r="59" spans="1:10" x14ac:dyDescent="0.25">
      <c r="A59" s="44" t="s">
        <v>30</v>
      </c>
      <c r="B59" s="123" t="s">
        <v>31</v>
      </c>
      <c r="D59" s="43"/>
      <c r="E59" s="43"/>
      <c r="F59" s="4">
        <f>F60+F61+F64</f>
        <v>736495330</v>
      </c>
      <c r="G59" s="33"/>
      <c r="H59" s="9"/>
      <c r="J59" s="10"/>
    </row>
    <row r="60" spans="1:10" x14ac:dyDescent="0.25">
      <c r="A60" s="45" t="s">
        <v>33</v>
      </c>
      <c r="B60" s="125" t="s">
        <v>40</v>
      </c>
      <c r="D60" s="43"/>
      <c r="E60" s="43"/>
      <c r="F60" s="128">
        <v>0</v>
      </c>
      <c r="H60" s="9"/>
      <c r="J60" s="10"/>
    </row>
    <row r="61" spans="1:10" x14ac:dyDescent="0.25">
      <c r="A61" s="45" t="s">
        <v>32</v>
      </c>
      <c r="B61" s="125" t="s">
        <v>41</v>
      </c>
      <c r="D61" s="43"/>
      <c r="E61" s="43" t="s">
        <v>2</v>
      </c>
      <c r="F61" s="43">
        <f>F62+F63</f>
        <v>410638477</v>
      </c>
      <c r="H61" s="9"/>
      <c r="I61" s="30" t="s">
        <v>2</v>
      </c>
      <c r="J61" s="10"/>
    </row>
    <row r="62" spans="1:10" x14ac:dyDescent="0.25">
      <c r="A62" s="45"/>
      <c r="B62" s="125" t="s">
        <v>46</v>
      </c>
      <c r="D62" s="43"/>
      <c r="E62" s="43" t="s">
        <v>2</v>
      </c>
      <c r="F62" s="43">
        <f>190289478+114638083+88617916</f>
        <v>393545477</v>
      </c>
      <c r="G62" s="46"/>
      <c r="H62" s="9"/>
      <c r="J62" s="10"/>
    </row>
    <row r="63" spans="1:10" x14ac:dyDescent="0.25">
      <c r="A63" s="45" t="s">
        <v>2</v>
      </c>
      <c r="B63" s="125" t="s">
        <v>47</v>
      </c>
      <c r="D63" s="43"/>
      <c r="E63" s="43" t="s">
        <v>2</v>
      </c>
      <c r="F63" s="43">
        <f>8480000+8613000</f>
        <v>17093000</v>
      </c>
      <c r="G63" s="32"/>
      <c r="H63" s="9"/>
      <c r="J63" s="10"/>
    </row>
    <row r="64" spans="1:10" x14ac:dyDescent="0.25">
      <c r="A64" s="45" t="s">
        <v>34</v>
      </c>
      <c r="B64" s="125" t="s">
        <v>42</v>
      </c>
      <c r="D64" s="43"/>
      <c r="E64" s="43" t="s">
        <v>2</v>
      </c>
      <c r="F64" s="43">
        <f>84613388+135952210+105291255</f>
        <v>325856853</v>
      </c>
      <c r="H64" s="9"/>
      <c r="I64" s="30"/>
      <c r="J64" s="10"/>
    </row>
    <row r="65" spans="1:10" x14ac:dyDescent="0.25">
      <c r="A65" s="50"/>
      <c r="B65" s="125"/>
      <c r="D65" s="43"/>
      <c r="E65" s="43"/>
      <c r="F65" s="43"/>
      <c r="G65" s="32"/>
      <c r="H65" s="9"/>
      <c r="J65" s="10"/>
    </row>
    <row r="66" spans="1:10" x14ac:dyDescent="0.25">
      <c r="A66" s="45"/>
      <c r="B66" s="123" t="s">
        <v>2</v>
      </c>
      <c r="D66" s="43"/>
      <c r="E66" s="43"/>
      <c r="F66" s="129" t="s">
        <v>2</v>
      </c>
      <c r="G66" s="32"/>
      <c r="H66" s="9"/>
      <c r="J66" s="10"/>
    </row>
    <row r="67" spans="1:10" x14ac:dyDescent="0.25">
      <c r="A67" s="44" t="s">
        <v>35</v>
      </c>
      <c r="B67" s="123" t="s">
        <v>36</v>
      </c>
      <c r="D67" s="43"/>
      <c r="E67" s="43"/>
      <c r="F67" s="4">
        <f>F69+F68</f>
        <v>849000</v>
      </c>
      <c r="H67" s="9"/>
      <c r="J67" s="10"/>
    </row>
    <row r="68" spans="1:10" x14ac:dyDescent="0.25">
      <c r="A68" s="45" t="s">
        <v>52</v>
      </c>
      <c r="B68" s="125" t="s">
        <v>53</v>
      </c>
      <c r="D68" s="43"/>
      <c r="E68" s="43" t="s">
        <v>2</v>
      </c>
      <c r="F68" s="43">
        <f>283000+283000+283000</f>
        <v>849000</v>
      </c>
      <c r="H68" s="9"/>
      <c r="J68" s="10"/>
    </row>
    <row r="69" spans="1:10" ht="14.5" x14ac:dyDescent="0.35">
      <c r="A69" s="45" t="s">
        <v>37</v>
      </c>
      <c r="B69" s="126" t="s">
        <v>43</v>
      </c>
      <c r="D69" s="43"/>
      <c r="E69" s="124" t="s">
        <v>2</v>
      </c>
      <c r="F69" s="124"/>
      <c r="H69" s="9"/>
      <c r="J69" s="10"/>
    </row>
    <row r="70" spans="1:10" ht="12" x14ac:dyDescent="0.3">
      <c r="A70" s="19" t="s">
        <v>2</v>
      </c>
      <c r="B70" s="3"/>
      <c r="E70" s="130" t="s">
        <v>2</v>
      </c>
      <c r="F70" s="3" t="s">
        <v>2</v>
      </c>
    </row>
    <row r="71" spans="1:10" ht="12" x14ac:dyDescent="0.3">
      <c r="A71" s="44" t="s">
        <v>20</v>
      </c>
      <c r="B71" s="123" t="s">
        <v>38</v>
      </c>
      <c r="E71" s="14"/>
      <c r="F71" s="4">
        <f>F73+F77+F82+F72</f>
        <v>455423536156.38</v>
      </c>
    </row>
    <row r="72" spans="1:10" x14ac:dyDescent="0.25">
      <c r="A72" s="23" t="s">
        <v>68</v>
      </c>
      <c r="B72" s="3" t="s">
        <v>70</v>
      </c>
      <c r="D72" s="3" t="s">
        <v>2</v>
      </c>
      <c r="E72" s="3"/>
      <c r="F72" s="43">
        <v>0</v>
      </c>
    </row>
    <row r="73" spans="1:10" ht="12" x14ac:dyDescent="0.3">
      <c r="A73" s="45" t="s">
        <v>39</v>
      </c>
      <c r="B73" s="125" t="s">
        <v>86</v>
      </c>
      <c r="E73" s="14"/>
      <c r="F73" s="43">
        <f>+F74+F75</f>
        <v>446709000000</v>
      </c>
    </row>
    <row r="74" spans="1:10" ht="12" x14ac:dyDescent="0.3">
      <c r="A74" s="45"/>
      <c r="B74" s="3" t="s">
        <v>67</v>
      </c>
      <c r="E74" s="14" t="s">
        <v>2</v>
      </c>
      <c r="F74" s="43">
        <v>312090000000</v>
      </c>
    </row>
    <row r="75" spans="1:10" ht="12" x14ac:dyDescent="0.3">
      <c r="A75" s="45"/>
      <c r="B75" s="125" t="s">
        <v>85</v>
      </c>
      <c r="E75" s="14"/>
      <c r="F75" s="43">
        <v>134619000000</v>
      </c>
    </row>
    <row r="76" spans="1:10" ht="12" x14ac:dyDescent="0.3">
      <c r="A76" s="45"/>
      <c r="B76" s="125"/>
      <c r="E76" s="14"/>
      <c r="F76" s="4"/>
    </row>
    <row r="77" spans="1:10" ht="12" x14ac:dyDescent="0.3">
      <c r="A77" s="44" t="s">
        <v>21</v>
      </c>
      <c r="B77" s="123" t="s">
        <v>22</v>
      </c>
      <c r="C77" s="18"/>
      <c r="E77" s="14"/>
      <c r="F77" s="52">
        <f>F78+F80+F79</f>
        <v>2532441533.5599999</v>
      </c>
      <c r="G77" s="53"/>
    </row>
    <row r="78" spans="1:10" x14ac:dyDescent="0.25">
      <c r="A78" s="23" t="s">
        <v>58</v>
      </c>
      <c r="B78" s="3" t="s">
        <v>94</v>
      </c>
      <c r="E78" s="3" t="s">
        <v>2</v>
      </c>
      <c r="F78" s="3">
        <f>38741344.93+84826419.08+94451701.92</f>
        <v>218019465.93000001</v>
      </c>
    </row>
    <row r="79" spans="1:10" x14ac:dyDescent="0.25">
      <c r="A79" s="23" t="s">
        <v>91</v>
      </c>
      <c r="B79" s="3" t="s">
        <v>95</v>
      </c>
      <c r="E79" s="3"/>
      <c r="F79" s="3">
        <f>294801146.7+996225584.03+887206402.91</f>
        <v>2178233133.6399999</v>
      </c>
    </row>
    <row r="80" spans="1:10" x14ac:dyDescent="0.25">
      <c r="A80" s="23" t="s">
        <v>89</v>
      </c>
      <c r="B80" s="3" t="s">
        <v>96</v>
      </c>
      <c r="E80" s="3"/>
      <c r="F80" s="3">
        <f>79411206.94+29277727.05+27500000</f>
        <v>136188933.99000001</v>
      </c>
    </row>
    <row r="81" spans="1:21" ht="12" x14ac:dyDescent="0.3">
      <c r="A81" s="50"/>
      <c r="B81" s="127"/>
      <c r="E81" s="130"/>
      <c r="F81" s="130"/>
      <c r="G81" s="33"/>
      <c r="H81" s="9"/>
    </row>
    <row r="82" spans="1:21" x14ac:dyDescent="0.25">
      <c r="A82" s="44" t="s">
        <v>23</v>
      </c>
      <c r="B82" s="131" t="s">
        <v>44</v>
      </c>
      <c r="E82" s="3"/>
      <c r="F82" s="47">
        <f>F84+F83</f>
        <v>6182094622.8199997</v>
      </c>
    </row>
    <row r="83" spans="1:21" x14ac:dyDescent="0.25">
      <c r="A83" s="23" t="s">
        <v>97</v>
      </c>
      <c r="B83" s="3" t="s">
        <v>54</v>
      </c>
      <c r="E83" s="3"/>
      <c r="F83" s="3">
        <f>1179217929.83+5290853</f>
        <v>1184508782.8299999</v>
      </c>
    </row>
    <row r="84" spans="1:21" x14ac:dyDescent="0.25">
      <c r="A84" s="23" t="s">
        <v>56</v>
      </c>
      <c r="B84" s="3" t="s">
        <v>55</v>
      </c>
      <c r="E84" s="3" t="s">
        <v>2</v>
      </c>
      <c r="F84" s="3">
        <f>918826526.61+3084275556.47+994483756.91</f>
        <v>4997585839.9899998</v>
      </c>
    </row>
    <row r="85" spans="1:21" ht="12" x14ac:dyDescent="0.3">
      <c r="A85" s="23" t="s">
        <v>71</v>
      </c>
      <c r="B85" s="3" t="s">
        <v>2</v>
      </c>
      <c r="E85" s="14"/>
      <c r="F85" s="4" t="s">
        <v>2</v>
      </c>
    </row>
    <row r="86" spans="1:21" ht="12" x14ac:dyDescent="0.3">
      <c r="B86" s="3" t="s">
        <v>2</v>
      </c>
      <c r="E86" s="130" t="s">
        <v>2</v>
      </c>
      <c r="F86" s="4">
        <f>F45+F59+F67+F71</f>
        <v>1066659215688.38</v>
      </c>
    </row>
    <row r="87" spans="1:21" ht="12" x14ac:dyDescent="0.3">
      <c r="A87" s="19"/>
      <c r="B87" s="11"/>
      <c r="C87" s="18"/>
      <c r="E87" s="13"/>
      <c r="F87" s="4"/>
    </row>
    <row r="88" spans="1:21" ht="12" x14ac:dyDescent="0.3">
      <c r="A88" s="19"/>
      <c r="E88" s="13"/>
      <c r="F88" s="3">
        <f>F86-F36</f>
        <v>0</v>
      </c>
      <c r="G88" s="34"/>
      <c r="H88" s="12"/>
    </row>
    <row r="89" spans="1:21" ht="12" x14ac:dyDescent="0.3">
      <c r="A89" s="24"/>
      <c r="C89" s="14"/>
      <c r="D89" s="14"/>
      <c r="E89" s="13"/>
      <c r="F89" s="4" t="s">
        <v>2</v>
      </c>
    </row>
    <row r="90" spans="1:21" ht="12" x14ac:dyDescent="0.3">
      <c r="A90" s="24"/>
      <c r="B90" s="13"/>
      <c r="C90" s="14"/>
      <c r="D90" s="14"/>
      <c r="E90" s="13"/>
      <c r="F90" s="14" t="s">
        <v>2</v>
      </c>
      <c r="G90" s="36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4"/>
      <c r="S90" s="13"/>
      <c r="T90" s="13"/>
      <c r="U90" s="13"/>
    </row>
    <row r="91" spans="1:21" ht="12" x14ac:dyDescent="0.3">
      <c r="A91" s="24"/>
      <c r="B91" s="13"/>
      <c r="C91" s="14"/>
      <c r="D91" s="14"/>
      <c r="E91" s="13"/>
      <c r="F91" s="3" t="s">
        <v>2</v>
      </c>
      <c r="G91" s="32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4"/>
      <c r="S91" s="13"/>
      <c r="T91" s="13"/>
      <c r="U91" s="13"/>
    </row>
    <row r="92" spans="1:21" ht="12" x14ac:dyDescent="0.3">
      <c r="G92" s="37"/>
    </row>
    <row r="93" spans="1:21" x14ac:dyDescent="0.25">
      <c r="F93" s="3" t="s">
        <v>2</v>
      </c>
      <c r="G93" s="32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5A29-485E-4B99-A18E-2CF9DB1A9E44}">
  <dimension ref="A1:K61"/>
  <sheetViews>
    <sheetView topLeftCell="B1" workbookViewId="0">
      <selection activeCell="D12" sqref="D12"/>
    </sheetView>
  </sheetViews>
  <sheetFormatPr baseColWidth="10" defaultColWidth="11.453125" defaultRowHeight="12.5" x14ac:dyDescent="0.25"/>
  <cols>
    <col min="1" max="1" width="21.7265625" style="84" bestFit="1" customWidth="1"/>
    <col min="2" max="2" width="54.26953125" style="84" bestFit="1" customWidth="1"/>
    <col min="3" max="3" width="11.453125" style="84"/>
    <col min="4" max="4" width="14.26953125" style="84" bestFit="1" customWidth="1"/>
    <col min="5" max="5" width="14.7265625" style="84" bestFit="1" customWidth="1"/>
    <col min="6" max="6" width="21.54296875" style="84" bestFit="1" customWidth="1"/>
    <col min="7" max="7" width="11.453125" style="84"/>
    <col min="8" max="9" width="20.1796875" style="84" bestFit="1" customWidth="1"/>
    <col min="10" max="10" width="16.453125" style="84" bestFit="1" customWidth="1"/>
    <col min="11" max="11" width="20.1796875" style="84" bestFit="1" customWidth="1"/>
    <col min="12" max="16384" width="11.453125" style="84"/>
  </cols>
  <sheetData>
    <row r="1" spans="1:11" ht="13" thickBot="1" x14ac:dyDescent="0.3">
      <c r="J1" s="85">
        <f>F7+F8+F9+F12</f>
        <v>610498335202</v>
      </c>
    </row>
    <row r="2" spans="1:11" ht="13.5" thickBot="1" x14ac:dyDescent="0.35">
      <c r="B2" s="55" t="s">
        <v>72</v>
      </c>
      <c r="F2" s="86"/>
      <c r="H2" s="86"/>
      <c r="I2" s="86"/>
      <c r="J2" s="86"/>
    </row>
    <row r="3" spans="1:11" x14ac:dyDescent="0.25">
      <c r="A3" s="87"/>
      <c r="B3" s="88"/>
      <c r="C3" s="88"/>
      <c r="D3" s="88"/>
      <c r="E3" s="88"/>
      <c r="F3" s="88"/>
      <c r="G3" s="89"/>
    </row>
    <row r="4" spans="1:11" x14ac:dyDescent="0.25">
      <c r="A4" s="90"/>
      <c r="B4" s="39"/>
      <c r="C4" s="39"/>
      <c r="D4" s="39"/>
      <c r="E4" s="39"/>
      <c r="F4" s="39"/>
      <c r="G4" s="91"/>
    </row>
    <row r="5" spans="1:11" s="55" customFormat="1" ht="13" x14ac:dyDescent="0.3">
      <c r="A5" s="56" t="s">
        <v>73</v>
      </c>
      <c r="B5" s="57" t="s">
        <v>74</v>
      </c>
      <c r="C5" s="58"/>
      <c r="D5" s="58"/>
      <c r="E5" s="58"/>
      <c r="F5" s="57" t="s">
        <v>75</v>
      </c>
      <c r="G5" s="59"/>
    </row>
    <row r="6" spans="1:11" x14ac:dyDescent="0.25">
      <c r="A6" s="92" t="s">
        <v>25</v>
      </c>
      <c r="B6" s="93" t="s">
        <v>24</v>
      </c>
      <c r="C6" s="4"/>
      <c r="D6" s="3"/>
      <c r="E6" s="3" t="s">
        <v>2</v>
      </c>
      <c r="F6" s="4" t="s">
        <v>2</v>
      </c>
      <c r="G6" s="91"/>
      <c r="I6" s="86"/>
      <c r="J6" s="86"/>
      <c r="K6" s="86"/>
    </row>
    <row r="7" spans="1:11" ht="14.5" x14ac:dyDescent="0.35">
      <c r="A7" s="94" t="s">
        <v>26</v>
      </c>
      <c r="B7" s="7" t="s">
        <v>29</v>
      </c>
      <c r="C7" s="3"/>
      <c r="D7" s="82" t="s">
        <v>2</v>
      </c>
      <c r="E7" s="21" t="s">
        <v>2</v>
      </c>
      <c r="F7" s="21">
        <f>Detalle!F46</f>
        <v>438970186248</v>
      </c>
      <c r="G7" s="91"/>
      <c r="H7" s="21"/>
      <c r="I7" s="86"/>
      <c r="K7" s="86"/>
    </row>
    <row r="8" spans="1:11" x14ac:dyDescent="0.25">
      <c r="A8" s="94" t="s">
        <v>60</v>
      </c>
      <c r="B8" s="7" t="s">
        <v>61</v>
      </c>
      <c r="C8" s="3"/>
      <c r="D8" s="82"/>
      <c r="E8" s="82" t="s">
        <v>2</v>
      </c>
      <c r="F8" s="82">
        <f>Detalle!F48</f>
        <v>20317282684</v>
      </c>
      <c r="G8" s="91"/>
      <c r="H8" s="82"/>
      <c r="I8" s="86"/>
      <c r="J8" s="86"/>
    </row>
    <row r="9" spans="1:11" x14ac:dyDescent="0.25">
      <c r="A9" s="94" t="s">
        <v>27</v>
      </c>
      <c r="B9" s="7" t="s">
        <v>28</v>
      </c>
      <c r="C9" s="3"/>
      <c r="D9" s="82"/>
      <c r="E9" s="60" t="s">
        <v>2</v>
      </c>
      <c r="F9" s="86">
        <f>Detalle!F49</f>
        <v>151194999224</v>
      </c>
      <c r="G9" s="91"/>
      <c r="H9" s="60"/>
      <c r="I9" s="86"/>
      <c r="J9" s="86"/>
    </row>
    <row r="10" spans="1:11" x14ac:dyDescent="0.25">
      <c r="A10" s="95" t="s">
        <v>34</v>
      </c>
      <c r="B10" s="96" t="s">
        <v>42</v>
      </c>
      <c r="C10" s="3"/>
      <c r="D10" s="82"/>
      <c r="E10" s="61" t="s">
        <v>2</v>
      </c>
      <c r="F10" s="82">
        <f>Detalle!F64</f>
        <v>325856853</v>
      </c>
      <c r="G10" s="91"/>
      <c r="H10" s="82"/>
      <c r="I10" s="86"/>
      <c r="J10" s="86"/>
      <c r="K10" s="86"/>
    </row>
    <row r="11" spans="1:11" x14ac:dyDescent="0.25">
      <c r="A11" s="94" t="s">
        <v>32</v>
      </c>
      <c r="B11" s="96" t="s">
        <v>76</v>
      </c>
      <c r="C11" s="39"/>
      <c r="D11" s="39"/>
      <c r="E11" s="39"/>
      <c r="F11" s="15">
        <f>Detalle!F62</f>
        <v>393545477</v>
      </c>
      <c r="G11" s="91"/>
      <c r="H11" s="15"/>
      <c r="I11" s="86"/>
      <c r="J11" s="86"/>
    </row>
    <row r="12" spans="1:11" x14ac:dyDescent="0.25">
      <c r="A12" s="94" t="s">
        <v>26</v>
      </c>
      <c r="B12" s="7" t="s">
        <v>45</v>
      </c>
      <c r="C12" s="3"/>
      <c r="D12" s="82"/>
      <c r="E12" s="61" t="s">
        <v>2</v>
      </c>
      <c r="F12" s="61">
        <f>Detalle!F47</f>
        <v>15867046</v>
      </c>
      <c r="G12" s="91"/>
      <c r="H12" s="61"/>
      <c r="I12" s="86"/>
      <c r="J12" s="86"/>
    </row>
    <row r="13" spans="1:11" ht="13.5" thickBot="1" x14ac:dyDescent="0.35">
      <c r="A13" s="90"/>
      <c r="B13" s="2" t="s">
        <v>77</v>
      </c>
      <c r="C13" s="39"/>
      <c r="D13" s="39"/>
      <c r="E13" s="62" t="s">
        <v>78</v>
      </c>
      <c r="F13" s="63">
        <f>SUM(F7:F12)</f>
        <v>611217737532</v>
      </c>
      <c r="G13" s="91"/>
      <c r="H13" s="86"/>
      <c r="I13" s="86"/>
      <c r="J13" s="86"/>
      <c r="K13" s="86"/>
    </row>
    <row r="14" spans="1:11" ht="13.5" thickTop="1" x14ac:dyDescent="0.3">
      <c r="A14" s="90"/>
      <c r="B14" s="76" t="s">
        <v>57</v>
      </c>
      <c r="C14" s="39"/>
      <c r="D14" s="39"/>
      <c r="E14" s="39"/>
      <c r="F14" s="97"/>
      <c r="G14" s="91"/>
      <c r="I14" s="98"/>
    </row>
    <row r="15" spans="1:11" x14ac:dyDescent="0.25">
      <c r="A15" s="45" t="s">
        <v>26</v>
      </c>
      <c r="B15" s="7" t="s">
        <v>29</v>
      </c>
      <c r="C15" s="39"/>
      <c r="D15" s="39"/>
      <c r="E15" s="39"/>
      <c r="F15" s="43">
        <v>17047000</v>
      </c>
      <c r="G15" s="91"/>
      <c r="I15" s="98"/>
    </row>
    <row r="16" spans="1:11" x14ac:dyDescent="0.25">
      <c r="A16" s="45" t="s">
        <v>27</v>
      </c>
      <c r="B16" s="7" t="s">
        <v>28</v>
      </c>
      <c r="C16" s="39"/>
      <c r="D16" s="39"/>
      <c r="E16" s="39"/>
      <c r="F16" s="43">
        <v>1601000</v>
      </c>
      <c r="G16" s="91"/>
      <c r="I16" s="98"/>
    </row>
    <row r="17" spans="1:9" ht="13" thickBot="1" x14ac:dyDescent="0.3">
      <c r="A17" s="45" t="s">
        <v>32</v>
      </c>
      <c r="B17" s="48" t="s">
        <v>41</v>
      </c>
      <c r="C17" s="39"/>
      <c r="D17" s="39"/>
      <c r="E17" s="39"/>
      <c r="F17" s="43">
        <v>3777000</v>
      </c>
      <c r="G17" s="91"/>
      <c r="I17" s="98"/>
    </row>
    <row r="18" spans="1:9" ht="13" thickBot="1" x14ac:dyDescent="0.3">
      <c r="A18" s="45"/>
      <c r="B18" s="48"/>
      <c r="C18" s="39"/>
      <c r="D18" s="39"/>
      <c r="E18" s="39"/>
      <c r="F18" s="83">
        <f>SUM(F15:F17)</f>
        <v>22425000</v>
      </c>
      <c r="G18" s="91"/>
      <c r="I18" s="98"/>
    </row>
    <row r="19" spans="1:9" x14ac:dyDescent="0.25">
      <c r="A19" s="45"/>
      <c r="B19" s="48"/>
      <c r="C19" s="39"/>
      <c r="D19" s="39"/>
      <c r="E19" s="39"/>
      <c r="F19" s="82"/>
      <c r="G19" s="91"/>
      <c r="I19" s="98"/>
    </row>
    <row r="20" spans="1:9" ht="13" thickBot="1" x14ac:dyDescent="0.3">
      <c r="A20" s="99"/>
      <c r="B20" s="100"/>
      <c r="C20" s="100"/>
      <c r="D20" s="100"/>
      <c r="E20" s="100"/>
      <c r="F20" s="85">
        <f>F13-F18</f>
        <v>611195312532</v>
      </c>
      <c r="G20" s="101"/>
      <c r="H20" s="98"/>
      <c r="I20" s="86"/>
    </row>
    <row r="21" spans="1:9" x14ac:dyDescent="0.25">
      <c r="A21" s="39"/>
      <c r="B21" s="39"/>
      <c r="C21" s="39"/>
      <c r="D21" s="39"/>
      <c r="E21" s="39"/>
      <c r="F21" s="97"/>
      <c r="I21" s="102"/>
    </row>
    <row r="22" spans="1:9" x14ac:dyDescent="0.25">
      <c r="A22" s="39"/>
      <c r="B22" s="39"/>
      <c r="C22" s="39"/>
      <c r="D22" s="39"/>
      <c r="E22" s="39"/>
      <c r="F22" s="97"/>
    </row>
    <row r="23" spans="1:9" ht="13" thickBot="1" x14ac:dyDescent="0.3">
      <c r="A23" s="39"/>
      <c r="B23" s="39"/>
      <c r="C23" s="39"/>
      <c r="D23" s="39"/>
      <c r="E23" s="39"/>
      <c r="F23" s="97"/>
    </row>
    <row r="24" spans="1:9" x14ac:dyDescent="0.25">
      <c r="A24" s="87"/>
      <c r="B24" s="88"/>
      <c r="C24" s="88"/>
      <c r="D24" s="88"/>
      <c r="E24" s="88"/>
      <c r="F24" s="103"/>
      <c r="G24" s="89"/>
    </row>
    <row r="25" spans="1:9" ht="13" thickBot="1" x14ac:dyDescent="0.3">
      <c r="A25" s="90"/>
      <c r="B25" s="39"/>
      <c r="C25" s="39"/>
      <c r="D25" s="39"/>
      <c r="E25" s="39"/>
      <c r="F25" s="97"/>
      <c r="G25" s="91"/>
    </row>
    <row r="26" spans="1:9" ht="13.5" thickBot="1" x14ac:dyDescent="0.35">
      <c r="A26" s="64" t="s">
        <v>73</v>
      </c>
      <c r="B26" s="65" t="s">
        <v>79</v>
      </c>
      <c r="C26" s="58"/>
      <c r="D26" s="58"/>
      <c r="E26" s="58"/>
      <c r="F26" s="65" t="s">
        <v>75</v>
      </c>
      <c r="G26" s="91"/>
    </row>
    <row r="27" spans="1:9" ht="13" x14ac:dyDescent="0.3">
      <c r="A27" s="66"/>
      <c r="B27" s="58"/>
      <c r="C27" s="58"/>
      <c r="D27" s="58"/>
      <c r="E27" s="58"/>
      <c r="F27" s="58"/>
      <c r="G27" s="91"/>
    </row>
    <row r="28" spans="1:9" x14ac:dyDescent="0.25">
      <c r="A28" s="92" t="s">
        <v>30</v>
      </c>
      <c r="B28" s="93" t="s">
        <v>31</v>
      </c>
      <c r="C28" s="3"/>
      <c r="D28" s="82"/>
      <c r="E28" s="61"/>
      <c r="F28" s="4" t="s">
        <v>2</v>
      </c>
      <c r="G28" s="91"/>
    </row>
    <row r="29" spans="1:9" x14ac:dyDescent="0.25">
      <c r="A29" s="94" t="s">
        <v>33</v>
      </c>
      <c r="B29" s="96" t="s">
        <v>40</v>
      </c>
      <c r="C29" s="3"/>
      <c r="D29" s="82"/>
      <c r="E29" s="61"/>
      <c r="G29" s="91"/>
    </row>
    <row r="30" spans="1:9" x14ac:dyDescent="0.25">
      <c r="A30" s="94" t="s">
        <v>32</v>
      </c>
      <c r="B30" s="96" t="s">
        <v>80</v>
      </c>
      <c r="C30" s="3"/>
      <c r="D30" s="82"/>
      <c r="E30" s="61" t="s">
        <v>2</v>
      </c>
      <c r="F30" s="104">
        <f>Detalle!F63</f>
        <v>17093000</v>
      </c>
      <c r="G30" s="91"/>
    </row>
    <row r="31" spans="1:9" x14ac:dyDescent="0.25">
      <c r="G31" s="91"/>
    </row>
    <row r="32" spans="1:9" ht="13" thickBot="1" x14ac:dyDescent="0.3">
      <c r="A32" s="95"/>
      <c r="B32" s="96"/>
      <c r="C32" s="3"/>
      <c r="D32" s="82"/>
      <c r="E32" s="67">
        <v>1</v>
      </c>
      <c r="F32" s="105">
        <f>SUM(F30:F31)</f>
        <v>17093000</v>
      </c>
      <c r="G32" s="91"/>
    </row>
    <row r="33" spans="1:7" ht="13" thickTop="1" x14ac:dyDescent="0.25">
      <c r="A33" s="94"/>
      <c r="B33" s="93" t="s">
        <v>2</v>
      </c>
      <c r="C33" s="3"/>
      <c r="D33" s="82"/>
      <c r="E33" s="67"/>
      <c r="F33" s="106" t="s">
        <v>2</v>
      </c>
      <c r="G33" s="91"/>
    </row>
    <row r="34" spans="1:7" x14ac:dyDescent="0.25">
      <c r="A34" s="92" t="s">
        <v>35</v>
      </c>
      <c r="B34" s="93" t="s">
        <v>36</v>
      </c>
      <c r="C34" s="3"/>
      <c r="D34" s="82"/>
      <c r="E34" s="67"/>
      <c r="F34" s="4" t="s">
        <v>2</v>
      </c>
      <c r="G34" s="91"/>
    </row>
    <row r="35" spans="1:7" x14ac:dyDescent="0.25">
      <c r="A35" s="94" t="s">
        <v>52</v>
      </c>
      <c r="B35" s="96" t="s">
        <v>53</v>
      </c>
      <c r="C35" s="3"/>
      <c r="D35" s="82"/>
      <c r="E35" s="67" t="s">
        <v>2</v>
      </c>
      <c r="F35" s="3">
        <f>Detalle!F68</f>
        <v>849000</v>
      </c>
      <c r="G35" s="91"/>
    </row>
    <row r="36" spans="1:7" ht="14.5" x14ac:dyDescent="0.35">
      <c r="A36" s="94" t="s">
        <v>37</v>
      </c>
      <c r="B36" s="107" t="s">
        <v>43</v>
      </c>
      <c r="C36" s="3"/>
      <c r="D36" s="82"/>
      <c r="E36" s="68" t="s">
        <v>2</v>
      </c>
      <c r="F36" s="82">
        <f>Detalle!F69</f>
        <v>0</v>
      </c>
      <c r="G36" s="91"/>
    </row>
    <row r="37" spans="1:7" ht="13" thickBot="1" x14ac:dyDescent="0.3">
      <c r="A37" s="94"/>
      <c r="B37" s="107"/>
      <c r="C37" s="3"/>
      <c r="D37" s="82"/>
      <c r="E37" s="67">
        <v>2</v>
      </c>
      <c r="F37" s="105">
        <f>SUM(F35:F36)</f>
        <v>849000</v>
      </c>
      <c r="G37" s="91"/>
    </row>
    <row r="38" spans="1:7" ht="15" thickTop="1" x14ac:dyDescent="0.35">
      <c r="A38" s="94"/>
      <c r="B38" s="107"/>
      <c r="C38" s="3"/>
      <c r="D38" s="82"/>
      <c r="E38" s="68"/>
      <c r="F38" s="82"/>
      <c r="G38" s="91"/>
    </row>
    <row r="39" spans="1:7" ht="13" x14ac:dyDescent="0.3">
      <c r="A39" s="69" t="s">
        <v>2</v>
      </c>
      <c r="B39" s="7"/>
      <c r="C39" s="3"/>
      <c r="D39" s="3"/>
      <c r="E39" s="70" t="s">
        <v>2</v>
      </c>
      <c r="F39" s="3" t="s">
        <v>2</v>
      </c>
      <c r="G39" s="91"/>
    </row>
    <row r="40" spans="1:7" ht="13" x14ac:dyDescent="0.3">
      <c r="A40" s="92" t="s">
        <v>20</v>
      </c>
      <c r="B40" s="93" t="s">
        <v>38</v>
      </c>
      <c r="C40" s="3"/>
      <c r="D40" s="3"/>
      <c r="E40" s="71"/>
      <c r="F40" s="4" t="s">
        <v>2</v>
      </c>
      <c r="G40" s="91"/>
    </row>
    <row r="41" spans="1:7" x14ac:dyDescent="0.25">
      <c r="A41" s="72" t="s">
        <v>68</v>
      </c>
      <c r="B41" s="7" t="s">
        <v>70</v>
      </c>
      <c r="C41" s="3"/>
      <c r="D41" s="3" t="s">
        <v>2</v>
      </c>
      <c r="E41" s="73"/>
      <c r="F41" s="3">
        <f>Detalle!F72</f>
        <v>0</v>
      </c>
      <c r="G41" s="91"/>
    </row>
    <row r="42" spans="1:7" ht="13" x14ac:dyDescent="0.3">
      <c r="A42" s="94" t="s">
        <v>39</v>
      </c>
      <c r="B42" s="96" t="s">
        <v>16</v>
      </c>
      <c r="C42" s="3"/>
      <c r="D42" s="3"/>
      <c r="E42" s="71"/>
      <c r="F42" s="3">
        <f>Detalle!F73</f>
        <v>446709000000</v>
      </c>
      <c r="G42" s="91"/>
    </row>
    <row r="43" spans="1:7" ht="13" thickBot="1" x14ac:dyDescent="0.3">
      <c r="A43" s="94"/>
      <c r="B43" s="96"/>
      <c r="C43" s="3"/>
      <c r="D43" s="3"/>
      <c r="E43" s="67">
        <v>3</v>
      </c>
      <c r="F43" s="74">
        <f>SUM(F41:F42)</f>
        <v>446709000000</v>
      </c>
      <c r="G43" s="91"/>
    </row>
    <row r="44" spans="1:7" ht="13.5" thickTop="1" x14ac:dyDescent="0.3">
      <c r="A44" s="94"/>
      <c r="B44" s="7"/>
      <c r="C44" s="3"/>
      <c r="D44" s="3"/>
      <c r="E44" s="71"/>
      <c r="F44" s="4"/>
      <c r="G44" s="91"/>
    </row>
    <row r="45" spans="1:7" ht="13" x14ac:dyDescent="0.3">
      <c r="A45" s="92" t="s">
        <v>21</v>
      </c>
      <c r="B45" s="93" t="s">
        <v>22</v>
      </c>
      <c r="C45" s="18"/>
      <c r="D45" s="3"/>
      <c r="E45" s="71"/>
      <c r="F45" s="108">
        <f>F48+F47+F46+F49</f>
        <v>6479160495.2999954</v>
      </c>
      <c r="G45" s="91"/>
    </row>
    <row r="46" spans="1:7" ht="13" x14ac:dyDescent="0.3">
      <c r="A46" s="45" t="s">
        <v>58</v>
      </c>
      <c r="B46" s="54" t="s">
        <v>59</v>
      </c>
      <c r="C46" s="3"/>
      <c r="D46" s="3"/>
      <c r="E46" s="6" t="s">
        <v>2</v>
      </c>
      <c r="F46" s="6">
        <v>2647065050.3499951</v>
      </c>
      <c r="G46" s="91"/>
    </row>
    <row r="47" spans="1:7" ht="13" x14ac:dyDescent="0.3">
      <c r="A47" s="50" t="s">
        <v>91</v>
      </c>
      <c r="B47" s="51" t="s">
        <v>88</v>
      </c>
      <c r="C47" s="3"/>
      <c r="D47" s="3"/>
      <c r="E47" s="6"/>
      <c r="F47" s="6">
        <v>2799156030.6799998</v>
      </c>
      <c r="G47" s="91"/>
    </row>
    <row r="48" spans="1:7" ht="13" x14ac:dyDescent="0.3">
      <c r="A48" s="50" t="s">
        <v>87</v>
      </c>
      <c r="B48" s="51" t="s">
        <v>88</v>
      </c>
      <c r="C48" s="3"/>
      <c r="D48" s="3"/>
      <c r="E48" s="6"/>
      <c r="F48" s="6">
        <v>725652375.46000016</v>
      </c>
      <c r="G48" s="91"/>
    </row>
    <row r="49" spans="1:7" ht="21" x14ac:dyDescent="0.3">
      <c r="A49" s="50" t="s">
        <v>89</v>
      </c>
      <c r="B49" s="51" t="s">
        <v>90</v>
      </c>
      <c r="C49" s="3"/>
      <c r="D49" s="3"/>
      <c r="E49" s="6"/>
      <c r="F49" s="6">
        <v>307287038.81</v>
      </c>
      <c r="G49" s="91"/>
    </row>
    <row r="50" spans="1:7" x14ac:dyDescent="0.25">
      <c r="A50" s="94"/>
      <c r="B50" s="109"/>
      <c r="C50" s="3"/>
      <c r="D50" s="3"/>
      <c r="E50" s="67"/>
      <c r="F50" s="3"/>
      <c r="G50" s="91"/>
    </row>
    <row r="51" spans="1:7" x14ac:dyDescent="0.25">
      <c r="A51" s="94"/>
      <c r="B51" s="109"/>
      <c r="C51" s="3"/>
      <c r="D51" s="3"/>
      <c r="E51" s="67"/>
      <c r="F51" s="3"/>
      <c r="G51" s="91"/>
    </row>
    <row r="52" spans="1:7" x14ac:dyDescent="0.25">
      <c r="A52" s="92" t="s">
        <v>23</v>
      </c>
      <c r="B52" s="110" t="s">
        <v>44</v>
      </c>
      <c r="C52" s="3"/>
      <c r="D52" s="3"/>
      <c r="E52" s="73"/>
      <c r="F52" s="111" t="s">
        <v>2</v>
      </c>
      <c r="G52" s="91"/>
    </row>
    <row r="53" spans="1:7" ht="13.5" thickBot="1" x14ac:dyDescent="0.35">
      <c r="A53" s="94" t="s">
        <v>56</v>
      </c>
      <c r="B53" s="80" t="s">
        <v>55</v>
      </c>
      <c r="C53" s="3"/>
      <c r="D53" s="3"/>
      <c r="E53" s="67">
        <v>5</v>
      </c>
      <c r="F53" s="75">
        <f>Detalle!F84</f>
        <v>4997585839.9899998</v>
      </c>
      <c r="G53" s="91"/>
    </row>
    <row r="54" spans="1:7" ht="13" thickTop="1" x14ac:dyDescent="0.25">
      <c r="A54" s="90"/>
      <c r="B54" s="39"/>
      <c r="C54" s="39"/>
      <c r="D54" s="39"/>
      <c r="E54" s="39"/>
      <c r="F54" s="39"/>
      <c r="G54" s="91"/>
    </row>
    <row r="55" spans="1:7" ht="13" thickBot="1" x14ac:dyDescent="0.3">
      <c r="A55" s="90"/>
      <c r="B55" s="7" t="s">
        <v>81</v>
      </c>
      <c r="C55" s="39"/>
      <c r="D55" s="39"/>
      <c r="E55" s="62" t="s">
        <v>82</v>
      </c>
      <c r="F55" s="112">
        <f>F32+F37+F42+F45+F53</f>
        <v>458203688335.28998</v>
      </c>
      <c r="G55" s="91"/>
    </row>
    <row r="56" spans="1:7" ht="13.5" thickTop="1" thickBot="1" x14ac:dyDescent="0.3">
      <c r="A56" s="90"/>
      <c r="B56" s="39"/>
      <c r="C56" s="39"/>
      <c r="D56" s="39"/>
      <c r="E56" s="39"/>
      <c r="F56" s="39"/>
      <c r="G56" s="91"/>
    </row>
    <row r="57" spans="1:7" ht="13.5" thickBot="1" x14ac:dyDescent="0.35">
      <c r="A57" s="90"/>
      <c r="B57" s="76" t="s">
        <v>83</v>
      </c>
      <c r="C57" s="76"/>
      <c r="D57" s="76"/>
      <c r="E57" s="76" t="s">
        <v>84</v>
      </c>
      <c r="F57" s="77">
        <f>F13-F18+F55</f>
        <v>1069399000867.29</v>
      </c>
      <c r="G57" s="91"/>
    </row>
    <row r="58" spans="1:7" x14ac:dyDescent="0.25">
      <c r="A58" s="90"/>
      <c r="B58" s="39"/>
      <c r="C58" s="39"/>
      <c r="D58" s="39"/>
      <c r="E58" s="39"/>
      <c r="F58" s="39"/>
      <c r="G58" s="91"/>
    </row>
    <row r="59" spans="1:7" ht="21.75" customHeight="1" x14ac:dyDescent="0.25">
      <c r="A59" s="90"/>
      <c r="B59" s="39"/>
      <c r="C59" s="39"/>
      <c r="D59" s="39"/>
      <c r="E59" s="39"/>
      <c r="F59" s="79">
        <f>Detalle!F43</f>
        <v>1066659215688.38</v>
      </c>
      <c r="G59" s="91"/>
    </row>
    <row r="60" spans="1:7" x14ac:dyDescent="0.25">
      <c r="A60" s="90"/>
      <c r="B60" s="39"/>
      <c r="C60" s="39"/>
      <c r="D60" s="39"/>
      <c r="E60" s="39"/>
      <c r="F60" s="39"/>
      <c r="G60" s="91"/>
    </row>
    <row r="61" spans="1:7" ht="13" thickBot="1" x14ac:dyDescent="0.3">
      <c r="A61" s="99"/>
      <c r="B61" s="100"/>
      <c r="C61" s="100"/>
      <c r="D61" s="100"/>
      <c r="E61" s="100"/>
      <c r="F61" s="78">
        <f>F57-F59</f>
        <v>2739785178.9100342</v>
      </c>
      <c r="G61" s="101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4B9F8A596F104C98F05745DCFE878C" ma:contentTypeVersion="14" ma:contentTypeDescription="Crear nuevo documento." ma:contentTypeScope="" ma:versionID="3ff0ac731fde5f0590908b887bf59b35">
  <xsd:schema xmlns:xsd="http://www.w3.org/2001/XMLSchema" xmlns:xs="http://www.w3.org/2001/XMLSchema" xmlns:p="http://schemas.microsoft.com/office/2006/metadata/properties" xmlns:ns3="3e14a4f3-8afc-4f7d-a6ee-79b73445daa8" xmlns:ns4="b84b6881-95c4-47d4-a5c3-e69140e12a71" targetNamespace="http://schemas.microsoft.com/office/2006/metadata/properties" ma:root="true" ma:fieldsID="b5012de30ffe1ed8009ea52fe93929c8" ns3:_="" ns4:_="">
    <xsd:import namespace="3e14a4f3-8afc-4f7d-a6ee-79b73445daa8"/>
    <xsd:import namespace="b84b6881-95c4-47d4-a5c3-e69140e12a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4a4f3-8afc-4f7d-a6ee-79b73445da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b6881-95c4-47d4-a5c3-e69140e12a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FFF1AD-4612-456E-BC6C-E8310DEA6A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8E3E26-2640-4BC1-88AC-8E7139684120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3e14a4f3-8afc-4f7d-a6ee-79b73445daa8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b84b6881-95c4-47d4-a5c3-e69140e12a7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E50B75-2D41-4A1A-828E-5ED7B86161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4a4f3-8afc-4f7d-a6ee-79b73445daa8"/>
    <ds:schemaRef ds:uri="b84b6881-95c4-47d4-a5c3-e69140e12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Detalle</vt:lpstr>
      <vt:lpstr>cartera</vt:lpstr>
      <vt:lpstr>Detalle!Área_de_impresión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Carlos Andres Rodriguez Reyes</cp:lastModifiedBy>
  <cp:lastPrinted>2021-05-13T16:26:48Z</cp:lastPrinted>
  <dcterms:created xsi:type="dcterms:W3CDTF">1997-11-10T20:17:17Z</dcterms:created>
  <dcterms:modified xsi:type="dcterms:W3CDTF">2022-04-19T21:18:03Z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0x010100594B9F8A596F104C98F05745DCFE878C</vt:lpwstr>
  </property>
</Properties>
</file>