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D:\ELIANA AGUIRRE\Downloads\"/>
    </mc:Choice>
  </mc:AlternateContent>
  <xr:revisionPtr revIDLastSave="0" documentId="8_{A430BA6F-6CB6-4001-A1D8-5D540B7346C1}" xr6:coauthVersionLast="47" xr6:coauthVersionMax="47" xr10:uidLastSave="{00000000-0000-0000-0000-000000000000}"/>
  <bookViews>
    <workbookView xWindow="0" yWindow="0" windowWidth="7110" windowHeight="4500" firstSheet="3" activeTab="3" xr2:uid="{00000000-000D-0000-FFFF-FFFF00000000}"/>
  </bookViews>
  <sheets>
    <sheet name="Resumen " sheetId="1" state="hidden" r:id="rId1"/>
    <sheet name="Costos" sheetId="3" state="hidden" r:id="rId2"/>
    <sheet name="DESCRIPCION" sheetId="17" r:id="rId3"/>
    <sheet name="Presupuesto" sheetId="9" r:id="rId4"/>
    <sheet name="Kit de Ultima Milla" sheetId="4" r:id="rId5"/>
    <sheet name="Visita a Campo" sheetId="6" r:id="rId6"/>
    <sheet name="Nodo Principal" sheetId="7" r:id="rId7"/>
    <sheet name="Nodo Secundario" sheetId="11" r:id="rId8"/>
    <sheet name="Servicio de Internet y Mtmto" sheetId="12" r:id="rId9"/>
    <sheet name="INTERVENTORIA" sheetId="13" r:id="rId10"/>
    <sheet name="Gerencia del Proyecto" sheetId="14" r:id="rId11"/>
    <sheet name="Fiducia" sheetId="15" r:id="rId12"/>
    <sheet name="Cronograma" sheetId="2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2">#REF!</definedName>
    <definedName name="\0">#REF!</definedName>
    <definedName name="_______________EST1" localSheetId="10">#REF!</definedName>
    <definedName name="_______________EST1">#REF!</definedName>
    <definedName name="_______________EST10" localSheetId="10">#REF!</definedName>
    <definedName name="_______________EST10">#REF!</definedName>
    <definedName name="_______________EST11" localSheetId="10">#REF!</definedName>
    <definedName name="_______________EST11">#REF!</definedName>
    <definedName name="_______________EST12" localSheetId="10">#REF!</definedName>
    <definedName name="_______________EST12">#REF!</definedName>
    <definedName name="_______________EST13" localSheetId="10">#REF!</definedName>
    <definedName name="_______________EST13">#REF!</definedName>
    <definedName name="_______________EST14" localSheetId="10">#REF!</definedName>
    <definedName name="_______________EST14">#REF!</definedName>
    <definedName name="_______________EST15" localSheetId="10">#REF!</definedName>
    <definedName name="_______________EST15">#REF!</definedName>
    <definedName name="_______________EST16" localSheetId="10">#REF!</definedName>
    <definedName name="_______________EST16">#REF!</definedName>
    <definedName name="_______________EST17" localSheetId="10">#REF!</definedName>
    <definedName name="_______________EST17">#REF!</definedName>
    <definedName name="_______________EST18" localSheetId="10">#REF!</definedName>
    <definedName name="_______________EST18">#REF!</definedName>
    <definedName name="_______________EST19" localSheetId="10">#REF!</definedName>
    <definedName name="_______________EST19">#REF!</definedName>
    <definedName name="_______________EST2" localSheetId="10">#REF!</definedName>
    <definedName name="_______________EST2">#REF!</definedName>
    <definedName name="_______________EST3" localSheetId="10">#REF!</definedName>
    <definedName name="_______________EST3">#REF!</definedName>
    <definedName name="_______________EST4" localSheetId="10">#REF!</definedName>
    <definedName name="_______________EST4">#REF!</definedName>
    <definedName name="_______________EST5" localSheetId="10">#REF!</definedName>
    <definedName name="_______________EST5">#REF!</definedName>
    <definedName name="_______________EST6" localSheetId="10">#REF!</definedName>
    <definedName name="_______________EST6">#REF!</definedName>
    <definedName name="_______________EST7" localSheetId="10">#REF!</definedName>
    <definedName name="_______________EST7">#REF!</definedName>
    <definedName name="_______________EST8" localSheetId="10">#REF!</definedName>
    <definedName name="_______________EST8">#REF!</definedName>
    <definedName name="_______________EST9" localSheetId="10">#REF!</definedName>
    <definedName name="_______________EST9">#REF!</definedName>
    <definedName name="_______________EXC1" localSheetId="10">#REF!</definedName>
    <definedName name="_______________EXC1">#REF!</definedName>
    <definedName name="_______________EXC10" localSheetId="10">#REF!</definedName>
    <definedName name="_______________EXC10">#REF!</definedName>
    <definedName name="_______________EXC11" localSheetId="10">#REF!</definedName>
    <definedName name="_______________EXC11">#REF!</definedName>
    <definedName name="_______________EXC12" localSheetId="10">#REF!</definedName>
    <definedName name="_______________EXC12">#REF!</definedName>
    <definedName name="_______________EXC2" localSheetId="10">#REF!</definedName>
    <definedName name="_______________EXC2">#REF!</definedName>
    <definedName name="_______________EXC3" localSheetId="10">#REF!</definedName>
    <definedName name="_______________EXC3">#REF!</definedName>
    <definedName name="_______________EXC4" localSheetId="10">#REF!</definedName>
    <definedName name="_______________EXC4">#REF!</definedName>
    <definedName name="_______________EXC5" localSheetId="10">#REF!</definedName>
    <definedName name="_______________EXC5">#REF!</definedName>
    <definedName name="_______________EXC6" localSheetId="10">#REF!</definedName>
    <definedName name="_______________EXC6">#REF!</definedName>
    <definedName name="_______________EXC7" localSheetId="10">#REF!</definedName>
    <definedName name="_______________EXC7">#REF!</definedName>
    <definedName name="_______________EXC8" localSheetId="10">#REF!</definedName>
    <definedName name="_______________EXC8">#REF!</definedName>
    <definedName name="_______________EXC9" localSheetId="10">#REF!</definedName>
    <definedName name="_______________EXC9">#REF!</definedName>
    <definedName name="_____________EST1" localSheetId="10">#REF!</definedName>
    <definedName name="_____________EST1">#REF!</definedName>
    <definedName name="_____________EST10" localSheetId="10">#REF!</definedName>
    <definedName name="_____________EST10">#REF!</definedName>
    <definedName name="_____________EST11" localSheetId="10">#REF!</definedName>
    <definedName name="_____________EST11">#REF!</definedName>
    <definedName name="_____________EST12" localSheetId="10">#REF!</definedName>
    <definedName name="_____________EST12">#REF!</definedName>
    <definedName name="_____________EST13" localSheetId="10">#REF!</definedName>
    <definedName name="_____________EST13">#REF!</definedName>
    <definedName name="_____________EST14" localSheetId="10">#REF!</definedName>
    <definedName name="_____________EST14">#REF!</definedName>
    <definedName name="_____________EST15" localSheetId="10">#REF!</definedName>
    <definedName name="_____________EST15">#REF!</definedName>
    <definedName name="_____________EST16" localSheetId="10">#REF!</definedName>
    <definedName name="_____________EST16">#REF!</definedName>
    <definedName name="_____________EST17" localSheetId="10">#REF!</definedName>
    <definedName name="_____________EST17">#REF!</definedName>
    <definedName name="_____________EST18" localSheetId="10">#REF!</definedName>
    <definedName name="_____________EST18">#REF!</definedName>
    <definedName name="_____________EST19" localSheetId="10">#REF!</definedName>
    <definedName name="_____________EST19">#REF!</definedName>
    <definedName name="_____________EST2" localSheetId="10">#REF!</definedName>
    <definedName name="_____________EST2">#REF!</definedName>
    <definedName name="_____________EST3" localSheetId="10">#REF!</definedName>
    <definedName name="_____________EST3">#REF!</definedName>
    <definedName name="_____________EST4" localSheetId="10">#REF!</definedName>
    <definedName name="_____________EST4">#REF!</definedName>
    <definedName name="_____________EST5" localSheetId="10">#REF!</definedName>
    <definedName name="_____________EST5">#REF!</definedName>
    <definedName name="_____________EST6" localSheetId="10">#REF!</definedName>
    <definedName name="_____________EST6">#REF!</definedName>
    <definedName name="_____________EST7" localSheetId="10">#REF!</definedName>
    <definedName name="_____________EST7">#REF!</definedName>
    <definedName name="_____________EST8" localSheetId="10">#REF!</definedName>
    <definedName name="_____________EST8">#REF!</definedName>
    <definedName name="_____________EST9" localSheetId="10">#REF!</definedName>
    <definedName name="_____________EST9">#REF!</definedName>
    <definedName name="_____________EXC1" localSheetId="10">#REF!</definedName>
    <definedName name="_____________EXC1">#REF!</definedName>
    <definedName name="_____________EXC10" localSheetId="10">#REF!</definedName>
    <definedName name="_____________EXC10">#REF!</definedName>
    <definedName name="_____________EXC11" localSheetId="10">#REF!</definedName>
    <definedName name="_____________EXC11">#REF!</definedName>
    <definedName name="_____________EXC12" localSheetId="10">#REF!</definedName>
    <definedName name="_____________EXC12">#REF!</definedName>
    <definedName name="_____________EXC2" localSheetId="10">#REF!</definedName>
    <definedName name="_____________EXC2">#REF!</definedName>
    <definedName name="_____________EXC3" localSheetId="10">#REF!</definedName>
    <definedName name="_____________EXC3">#REF!</definedName>
    <definedName name="_____________EXC4" localSheetId="10">#REF!</definedName>
    <definedName name="_____________EXC4">#REF!</definedName>
    <definedName name="_____________EXC5" localSheetId="10">#REF!</definedName>
    <definedName name="_____________EXC5">#REF!</definedName>
    <definedName name="_____________EXC8" localSheetId="10">#REF!</definedName>
    <definedName name="_____________EXC8">#REF!</definedName>
    <definedName name="_____________EXC9" localSheetId="10">#REF!</definedName>
    <definedName name="_____________EXC9">#REF!</definedName>
    <definedName name="_____________ORO10" localSheetId="10">#REF!</definedName>
    <definedName name="_____________ORO10">#REF!</definedName>
    <definedName name="_____________ORO11" localSheetId="10">#REF!</definedName>
    <definedName name="_____________ORO11">#REF!</definedName>
    <definedName name="_____________ORO12" localSheetId="10">#REF!</definedName>
    <definedName name="_____________ORO12">#REF!</definedName>
    <definedName name="_____________ORO13" localSheetId="10">#REF!</definedName>
    <definedName name="_____________ORO13">#REF!</definedName>
    <definedName name="_____________ORO14" localSheetId="10">#REF!</definedName>
    <definedName name="_____________ORO14">#REF!</definedName>
    <definedName name="_____________ORO15" localSheetId="10">#REF!</definedName>
    <definedName name="_____________ORO15">#REF!</definedName>
    <definedName name="_____________ORO16" localSheetId="10">#REF!</definedName>
    <definedName name="_____________ORO16">#REF!</definedName>
    <definedName name="_____________ORO17" localSheetId="10">#REF!</definedName>
    <definedName name="_____________ORO17">#REF!</definedName>
    <definedName name="_____________ORO18" localSheetId="10">#REF!</definedName>
    <definedName name="_____________ORO18">#REF!</definedName>
    <definedName name="_____________ORO19" localSheetId="10">#REF!</definedName>
    <definedName name="_____________ORO19">#REF!</definedName>
    <definedName name="____________EXC6" localSheetId="10">#REF!</definedName>
    <definedName name="____________EXC6">#REF!</definedName>
    <definedName name="____________EXC7" localSheetId="10">#REF!</definedName>
    <definedName name="____________EXC7">#REF!</definedName>
    <definedName name="___________tab1" localSheetId="10">#REF!</definedName>
    <definedName name="___________tab1">#REF!</definedName>
    <definedName name="___________tab2" localSheetId="10">#REF!</definedName>
    <definedName name="___________tab2">#REF!</definedName>
    <definedName name="___________tab3" localSheetId="10">#REF!</definedName>
    <definedName name="___________tab3">#REF!</definedName>
    <definedName name="___________TAB4" localSheetId="10">#REF!</definedName>
    <definedName name="___________TAB4">#REF!</definedName>
    <definedName name="__________ORO10" localSheetId="10">#REF!</definedName>
    <definedName name="__________ORO10">#REF!</definedName>
    <definedName name="__________ORO11" localSheetId="10">#REF!</definedName>
    <definedName name="__________ORO11">#REF!</definedName>
    <definedName name="__________ORO12" localSheetId="10">#REF!</definedName>
    <definedName name="__________ORO12">#REF!</definedName>
    <definedName name="__________ORO13" localSheetId="10">#REF!</definedName>
    <definedName name="__________ORO13">#REF!</definedName>
    <definedName name="__________ORO14" localSheetId="10">#REF!</definedName>
    <definedName name="__________ORO14">#REF!</definedName>
    <definedName name="__________ORO15" localSheetId="10">#REF!</definedName>
    <definedName name="__________ORO15">#REF!</definedName>
    <definedName name="__________ORO16" localSheetId="10">#REF!</definedName>
    <definedName name="__________ORO16">#REF!</definedName>
    <definedName name="__________ORO17" localSheetId="10">#REF!</definedName>
    <definedName name="__________ORO17">#REF!</definedName>
    <definedName name="__________ORO18" localSheetId="10">#REF!</definedName>
    <definedName name="__________ORO18">#REF!</definedName>
    <definedName name="__________ORO19" localSheetId="10">#REF!</definedName>
    <definedName name="__________ORO19">#REF!</definedName>
    <definedName name="__________tab1" localSheetId="10">#REF!</definedName>
    <definedName name="__________tab1">#REF!</definedName>
    <definedName name="__________tab2" localSheetId="10">#REF!</definedName>
    <definedName name="__________tab2">#REF!</definedName>
    <definedName name="__________tab3" localSheetId="10">#REF!</definedName>
    <definedName name="__________tab3">#REF!</definedName>
    <definedName name="__________TAB4" localSheetId="10">#REF!</definedName>
    <definedName name="__________TAB4">#REF!</definedName>
    <definedName name="_________PMT5671" localSheetId="10">[1]MEMORIAS!#REF!</definedName>
    <definedName name="_________PMT5671">[1]MEMORIAS!#REF!</definedName>
    <definedName name="_________PMT5805" localSheetId="10">[1]MEMORIAS!#REF!</definedName>
    <definedName name="_________PMT5805">[1]MEMORIAS!#REF!</definedName>
    <definedName name="_________PMT5806" localSheetId="10">[1]MEMORIAS!#REF!</definedName>
    <definedName name="_________PMT5806">[1]MEMORIAS!#REF!</definedName>
    <definedName name="_________PMT5815" localSheetId="10">[1]MEMORIAS!#REF!</definedName>
    <definedName name="_________PMT5815">[1]MEMORIAS!#REF!</definedName>
    <definedName name="_________PMT5820" localSheetId="10">[1]MEMORIAS!#REF!</definedName>
    <definedName name="_________PMT5820">[1]MEMORIAS!#REF!</definedName>
    <definedName name="________aiu2">[2]AIU!$J$105</definedName>
    <definedName name="________EST10" localSheetId="10">#REF!</definedName>
    <definedName name="________EST10">#REF!</definedName>
    <definedName name="________EST11" localSheetId="10">#REF!</definedName>
    <definedName name="________EST11">#REF!</definedName>
    <definedName name="________EST12" localSheetId="10">#REF!</definedName>
    <definedName name="________EST12">#REF!</definedName>
    <definedName name="________EST13" localSheetId="10">#REF!</definedName>
    <definedName name="________EST13">#REF!</definedName>
    <definedName name="________EST14" localSheetId="10">#REF!</definedName>
    <definedName name="________EST14">#REF!</definedName>
    <definedName name="________EST16" localSheetId="10">#REF!</definedName>
    <definedName name="________EST16">#REF!</definedName>
    <definedName name="________EST17" localSheetId="10">#REF!</definedName>
    <definedName name="________EST17">#REF!</definedName>
    <definedName name="________EST18" localSheetId="10">#REF!</definedName>
    <definedName name="________EST18">#REF!</definedName>
    <definedName name="________EST19" localSheetId="10">#REF!</definedName>
    <definedName name="________EST19">#REF!</definedName>
    <definedName name="________EST2" localSheetId="10">#REF!</definedName>
    <definedName name="________EST2">#REF!</definedName>
    <definedName name="________EST3" localSheetId="10">#REF!</definedName>
    <definedName name="________EST3">#REF!</definedName>
    <definedName name="________EST4" localSheetId="10">#REF!</definedName>
    <definedName name="________EST4">#REF!</definedName>
    <definedName name="________EST5" localSheetId="10">#REF!</definedName>
    <definedName name="________EST5">#REF!</definedName>
    <definedName name="________EST6" localSheetId="10">#REF!</definedName>
    <definedName name="________EST6">#REF!</definedName>
    <definedName name="________EST7" localSheetId="10">#REF!</definedName>
    <definedName name="________EST7">#REF!</definedName>
    <definedName name="________EST8" localSheetId="10">#REF!</definedName>
    <definedName name="________EST8">#REF!</definedName>
    <definedName name="________EST9" localSheetId="10">#REF!</definedName>
    <definedName name="________EST9">#REF!</definedName>
    <definedName name="________EXC1" localSheetId="10">#REF!</definedName>
    <definedName name="________EXC1">#REF!</definedName>
    <definedName name="________EXC10" localSheetId="10">#REF!</definedName>
    <definedName name="________EXC10">#REF!</definedName>
    <definedName name="________EXC11" localSheetId="10">#REF!</definedName>
    <definedName name="________EXC11">#REF!</definedName>
    <definedName name="________EXC12" localSheetId="10">#REF!</definedName>
    <definedName name="________EXC12">#REF!</definedName>
    <definedName name="________EXC2" localSheetId="10">#REF!</definedName>
    <definedName name="________EXC2">#REF!</definedName>
    <definedName name="________EXC3" localSheetId="10">#REF!</definedName>
    <definedName name="________EXC3">#REF!</definedName>
    <definedName name="________EXC4" localSheetId="10">#REF!</definedName>
    <definedName name="________EXC4">#REF!</definedName>
    <definedName name="________EXC5" localSheetId="10">#REF!</definedName>
    <definedName name="________EXC5">#REF!</definedName>
    <definedName name="________EXC8" localSheetId="10">#REF!</definedName>
    <definedName name="________EXC8">#REF!</definedName>
    <definedName name="________EXC9" localSheetId="10">#REF!</definedName>
    <definedName name="________EXC9">#REF!</definedName>
    <definedName name="________wrn1" localSheetId="2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_wrn1" localSheetId="1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_wrn1" localSheetId="10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_wrn1" localSheetId="9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_wrn1" localSheetId="7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_wrn1" localSheetId="8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_wrn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cua1">'[3]ALCANTARILLADO RAS'!$A$4:$B$14</definedName>
    <definedName name="_______DMD1" localSheetId="10">#REF!</definedName>
    <definedName name="_______DMD1">#REF!</definedName>
    <definedName name="_______EST1" localSheetId="10">#REF!</definedName>
    <definedName name="_______EST1">#REF!</definedName>
    <definedName name="_______EST10" localSheetId="10">#REF!</definedName>
    <definedName name="_______EST10">#REF!</definedName>
    <definedName name="_______EST11" localSheetId="10">#REF!</definedName>
    <definedName name="_______EST11">#REF!</definedName>
    <definedName name="_______EST12" localSheetId="10">#REF!</definedName>
    <definedName name="_______EST12">#REF!</definedName>
    <definedName name="_______EST13" localSheetId="10">#REF!</definedName>
    <definedName name="_______EST13">#REF!</definedName>
    <definedName name="_______EST14" localSheetId="10">#REF!</definedName>
    <definedName name="_______EST14">#REF!</definedName>
    <definedName name="_______EST15" localSheetId="10">#REF!</definedName>
    <definedName name="_______EST15">#REF!</definedName>
    <definedName name="_______EST16" localSheetId="10">#REF!</definedName>
    <definedName name="_______EST16">#REF!</definedName>
    <definedName name="_______EST17" localSheetId="10">#REF!</definedName>
    <definedName name="_______EST17">#REF!</definedName>
    <definedName name="_______EST18" localSheetId="10">#REF!</definedName>
    <definedName name="_______EST18">#REF!</definedName>
    <definedName name="_______EST19" localSheetId="10">#REF!</definedName>
    <definedName name="_______EST19">#REF!</definedName>
    <definedName name="_______EST2" localSheetId="10">#REF!</definedName>
    <definedName name="_______EST2">#REF!</definedName>
    <definedName name="_______EST3" localSheetId="10">#REF!</definedName>
    <definedName name="_______EST3">#REF!</definedName>
    <definedName name="_______EST4" localSheetId="10">#REF!</definedName>
    <definedName name="_______EST4">#REF!</definedName>
    <definedName name="_______EST5" localSheetId="10">#REF!</definedName>
    <definedName name="_______EST5">#REF!</definedName>
    <definedName name="_______EST6" localSheetId="10">#REF!</definedName>
    <definedName name="_______EST6">#REF!</definedName>
    <definedName name="_______EST7" localSheetId="10">#REF!</definedName>
    <definedName name="_______EST7">#REF!</definedName>
    <definedName name="_______EST8" localSheetId="10">#REF!</definedName>
    <definedName name="_______EST8">#REF!</definedName>
    <definedName name="_______EST9" localSheetId="10">#REF!</definedName>
    <definedName name="_______EST9">#REF!</definedName>
    <definedName name="_______EXC1" localSheetId="10">#REF!</definedName>
    <definedName name="_______EXC1">#REF!</definedName>
    <definedName name="_______EXC10" localSheetId="10">#REF!</definedName>
    <definedName name="_______EXC10">#REF!</definedName>
    <definedName name="_______EXC11" localSheetId="10">#REF!</definedName>
    <definedName name="_______EXC11">#REF!</definedName>
    <definedName name="_______EXC12" localSheetId="10">#REF!</definedName>
    <definedName name="_______EXC12">#REF!</definedName>
    <definedName name="_______EXC2" localSheetId="10">#REF!</definedName>
    <definedName name="_______EXC2">#REF!</definedName>
    <definedName name="_______EXC3" localSheetId="10">#REF!</definedName>
    <definedName name="_______EXC3">#REF!</definedName>
    <definedName name="_______EXC4" localSheetId="10">#REF!</definedName>
    <definedName name="_______EXC4">#REF!</definedName>
    <definedName name="_______EXC5" localSheetId="10">#REF!</definedName>
    <definedName name="_______EXC5">#REF!</definedName>
    <definedName name="_______EXC6" localSheetId="10">#REF!</definedName>
    <definedName name="_______EXC6">#REF!</definedName>
    <definedName name="_______EXC7" localSheetId="10">#REF!</definedName>
    <definedName name="_______EXC7">#REF!</definedName>
    <definedName name="_______EXC8" localSheetId="10">#REF!</definedName>
    <definedName name="_______EXC8">#REF!</definedName>
    <definedName name="_______EXC9" localSheetId="10">#REF!</definedName>
    <definedName name="_______EXC9">#REF!</definedName>
    <definedName name="_______VPD1">[4]TARIFAS!$C$582</definedName>
    <definedName name="_______VPI1">[4]TARIFAS!$C$580</definedName>
    <definedName name="_______VRA1">[4]TARIFAS!$C$579</definedName>
    <definedName name="_______wrn1" localSheetId="2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wrn1" localSheetId="1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wrn1" localSheetId="10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wrn1" localSheetId="9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wrn1" localSheetId="7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wrn1" localSheetId="8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_wrn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cua1">'[3]ALCANTARILLADO RAS'!$A$4:$B$14</definedName>
    <definedName name="______DMD1" localSheetId="10">#REF!</definedName>
    <definedName name="______DMD1">#REF!</definedName>
    <definedName name="______EST1" localSheetId="10">#REF!</definedName>
    <definedName name="______EST1">#REF!</definedName>
    <definedName name="______EST10" localSheetId="10">#REF!</definedName>
    <definedName name="______EST10">#REF!</definedName>
    <definedName name="______EST11" localSheetId="10">#REF!</definedName>
    <definedName name="______EST11">#REF!</definedName>
    <definedName name="______EST12" localSheetId="10">#REF!</definedName>
    <definedName name="______EST12">#REF!</definedName>
    <definedName name="______EST13" localSheetId="10">#REF!</definedName>
    <definedName name="______EST13">#REF!</definedName>
    <definedName name="______EST14" localSheetId="10">#REF!</definedName>
    <definedName name="______EST14">#REF!</definedName>
    <definedName name="______EST15" localSheetId="10">#REF!</definedName>
    <definedName name="______EST15">#REF!</definedName>
    <definedName name="______EST16" localSheetId="10">#REF!</definedName>
    <definedName name="______EST16">#REF!</definedName>
    <definedName name="______EST17" localSheetId="10">#REF!</definedName>
    <definedName name="______EST17">#REF!</definedName>
    <definedName name="______EST18" localSheetId="10">#REF!</definedName>
    <definedName name="______EST18">#REF!</definedName>
    <definedName name="______EST19" localSheetId="10">#REF!</definedName>
    <definedName name="______EST19">#REF!</definedName>
    <definedName name="______EST2" localSheetId="10">#REF!</definedName>
    <definedName name="______EST2">#REF!</definedName>
    <definedName name="______EST3" localSheetId="10">#REF!</definedName>
    <definedName name="______EST3">#REF!</definedName>
    <definedName name="______EST4" localSheetId="10">#REF!</definedName>
    <definedName name="______EST4">#REF!</definedName>
    <definedName name="______EST5" localSheetId="10">#REF!</definedName>
    <definedName name="______EST5">#REF!</definedName>
    <definedName name="______EST6" localSheetId="10">#REF!</definedName>
    <definedName name="______EST6">#REF!</definedName>
    <definedName name="______EST7" localSheetId="10">#REF!</definedName>
    <definedName name="______EST7">#REF!</definedName>
    <definedName name="______EST8" localSheetId="10">#REF!</definedName>
    <definedName name="______EST8">#REF!</definedName>
    <definedName name="______EST9" localSheetId="10">#REF!</definedName>
    <definedName name="______EST9">#REF!</definedName>
    <definedName name="______EXC1" localSheetId="10">#REF!</definedName>
    <definedName name="______EXC1">#REF!</definedName>
    <definedName name="______EXC10" localSheetId="10">#REF!</definedName>
    <definedName name="______EXC10">#REF!</definedName>
    <definedName name="______EXC11" localSheetId="10">#REF!</definedName>
    <definedName name="______EXC11">#REF!</definedName>
    <definedName name="______EXC12" localSheetId="10">#REF!</definedName>
    <definedName name="______EXC12">#REF!</definedName>
    <definedName name="______EXC2" localSheetId="10">#REF!</definedName>
    <definedName name="______EXC2">#REF!</definedName>
    <definedName name="______EXC3" localSheetId="10">#REF!</definedName>
    <definedName name="______EXC3">#REF!</definedName>
    <definedName name="______EXC4" localSheetId="10">#REF!</definedName>
    <definedName name="______EXC4">#REF!</definedName>
    <definedName name="______EXC5" localSheetId="10">#REF!</definedName>
    <definedName name="______EXC5">#REF!</definedName>
    <definedName name="______EXC6" localSheetId="10">#REF!</definedName>
    <definedName name="______EXC6">#REF!</definedName>
    <definedName name="______EXC7" localSheetId="10">#REF!</definedName>
    <definedName name="______EXC7">#REF!</definedName>
    <definedName name="______EXC8" localSheetId="10">#REF!</definedName>
    <definedName name="______EXC8">#REF!</definedName>
    <definedName name="______EXC9" localSheetId="10">#REF!</definedName>
    <definedName name="______EXC9">#REF!</definedName>
    <definedName name="______INF1" localSheetId="10">#REF!</definedName>
    <definedName name="______INF1">#REF!</definedName>
    <definedName name="______VPD1">[4]TARIFAS!$C$582</definedName>
    <definedName name="______VPI1">[4]TARIFAS!$C$580</definedName>
    <definedName name="______VRA1">[4]TARIFAS!$C$579</definedName>
    <definedName name="______wrn1" localSheetId="2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wrn1" localSheetId="1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wrn1" localSheetId="10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wrn1" localSheetId="9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wrn1" localSheetId="7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wrn1" localSheetId="8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_wrn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aiu2">[2]AIU!$J$105</definedName>
    <definedName name="_____cua1">'[3]ALCANTARILLADO RAS'!$A$4:$B$14</definedName>
    <definedName name="_____DMD1" localSheetId="10">#REF!</definedName>
    <definedName name="_____DMD1">#REF!</definedName>
    <definedName name="_____EST1" localSheetId="10">#REF!</definedName>
    <definedName name="_____EST1">#REF!</definedName>
    <definedName name="_____EST10" localSheetId="10">#REF!</definedName>
    <definedName name="_____EST10">#REF!</definedName>
    <definedName name="_____EST11" localSheetId="10">#REF!</definedName>
    <definedName name="_____EST11">#REF!</definedName>
    <definedName name="_____EST12" localSheetId="10">#REF!</definedName>
    <definedName name="_____EST12">#REF!</definedName>
    <definedName name="_____EST13" localSheetId="10">#REF!</definedName>
    <definedName name="_____EST13">#REF!</definedName>
    <definedName name="_____EST14" localSheetId="10">#REF!</definedName>
    <definedName name="_____EST14">#REF!</definedName>
    <definedName name="_____EST15" localSheetId="10">#REF!</definedName>
    <definedName name="_____EST15">#REF!</definedName>
    <definedName name="_____EST16" localSheetId="10">#REF!</definedName>
    <definedName name="_____EST16">#REF!</definedName>
    <definedName name="_____EST17" localSheetId="10">#REF!</definedName>
    <definedName name="_____EST17">#REF!</definedName>
    <definedName name="_____EST18" localSheetId="10">#REF!</definedName>
    <definedName name="_____EST18">#REF!</definedName>
    <definedName name="_____EST19" localSheetId="10">#REF!</definedName>
    <definedName name="_____EST19">#REF!</definedName>
    <definedName name="_____EST2" localSheetId="10">#REF!</definedName>
    <definedName name="_____EST2">#REF!</definedName>
    <definedName name="_____EST3" localSheetId="10">#REF!</definedName>
    <definedName name="_____EST3">#REF!</definedName>
    <definedName name="_____EST4" localSheetId="10">#REF!</definedName>
    <definedName name="_____EST4">#REF!</definedName>
    <definedName name="_____EST5" localSheetId="10">#REF!</definedName>
    <definedName name="_____EST5">#REF!</definedName>
    <definedName name="_____EST6" localSheetId="10">#REF!</definedName>
    <definedName name="_____EST6">#REF!</definedName>
    <definedName name="_____EST7" localSheetId="10">#REF!</definedName>
    <definedName name="_____EST7">#REF!</definedName>
    <definedName name="_____EST8" localSheetId="10">#REF!</definedName>
    <definedName name="_____EST8">#REF!</definedName>
    <definedName name="_____EST9" localSheetId="10">#REF!</definedName>
    <definedName name="_____EST9">#REF!</definedName>
    <definedName name="_____EXC1" localSheetId="10">#REF!</definedName>
    <definedName name="_____EXC1">#REF!</definedName>
    <definedName name="_____EXC10" localSheetId="10">#REF!</definedName>
    <definedName name="_____EXC10">#REF!</definedName>
    <definedName name="_____EXC11" localSheetId="10">#REF!</definedName>
    <definedName name="_____EXC11">#REF!</definedName>
    <definedName name="_____EXC12" localSheetId="10">#REF!</definedName>
    <definedName name="_____EXC12">#REF!</definedName>
    <definedName name="_____EXC2" localSheetId="10">#REF!</definedName>
    <definedName name="_____EXC2">#REF!</definedName>
    <definedName name="_____EXC3" localSheetId="10">#REF!</definedName>
    <definedName name="_____EXC3">#REF!</definedName>
    <definedName name="_____EXC4" localSheetId="10">#REF!</definedName>
    <definedName name="_____EXC4">#REF!</definedName>
    <definedName name="_____EXC5" localSheetId="10">#REF!</definedName>
    <definedName name="_____EXC5">#REF!</definedName>
    <definedName name="_____EXC6" localSheetId="10">#REF!</definedName>
    <definedName name="_____EXC6">#REF!</definedName>
    <definedName name="_____EXC7" localSheetId="10">#REF!</definedName>
    <definedName name="_____EXC7">#REF!</definedName>
    <definedName name="_____EXC8" localSheetId="10">#REF!</definedName>
    <definedName name="_____EXC8">#REF!</definedName>
    <definedName name="_____EXC9" localSheetId="10">#REF!</definedName>
    <definedName name="_____EXC9">#REF!</definedName>
    <definedName name="_____ORO10" localSheetId="10">#REF!</definedName>
    <definedName name="_____ORO10">#REF!</definedName>
    <definedName name="_____ORO11" localSheetId="10">#REF!</definedName>
    <definedName name="_____ORO11">#REF!</definedName>
    <definedName name="_____ORO12" localSheetId="10">#REF!</definedName>
    <definedName name="_____ORO12">#REF!</definedName>
    <definedName name="_____ORO13" localSheetId="10">#REF!</definedName>
    <definedName name="_____ORO13">#REF!</definedName>
    <definedName name="_____ORO14" localSheetId="10">#REF!</definedName>
    <definedName name="_____ORO14">#REF!</definedName>
    <definedName name="_____ORO15" localSheetId="10">#REF!</definedName>
    <definedName name="_____ORO15">#REF!</definedName>
    <definedName name="_____ORO16" localSheetId="10">#REF!</definedName>
    <definedName name="_____ORO16">#REF!</definedName>
    <definedName name="_____ORO17" localSheetId="10">#REF!</definedName>
    <definedName name="_____ORO17">#REF!</definedName>
    <definedName name="_____ORO18" localSheetId="10">#REF!</definedName>
    <definedName name="_____ORO18">#REF!</definedName>
    <definedName name="_____ORO19" localSheetId="10">#REF!</definedName>
    <definedName name="_____ORO19">#REF!</definedName>
    <definedName name="_____PMT5671" localSheetId="10">[1]MEMORIAS!#REF!</definedName>
    <definedName name="_____PMT5671">[1]MEMORIAS!#REF!</definedName>
    <definedName name="_____PMT5805" localSheetId="10">[1]MEMORIAS!#REF!</definedName>
    <definedName name="_____PMT5805">[1]MEMORIAS!#REF!</definedName>
    <definedName name="_____PMT5806" localSheetId="10">[1]MEMORIAS!#REF!</definedName>
    <definedName name="_____PMT5806">[1]MEMORIAS!#REF!</definedName>
    <definedName name="_____PMT5815" localSheetId="10">[1]MEMORIAS!#REF!</definedName>
    <definedName name="_____PMT5815">[1]MEMORIAS!#REF!</definedName>
    <definedName name="_____PMT5820" localSheetId="10">[1]MEMORIAS!#REF!</definedName>
    <definedName name="_____PMT5820">[1]MEMORIAS!#REF!</definedName>
    <definedName name="_____r" localSheetId="10">#REF!</definedName>
    <definedName name="_____r">#REF!</definedName>
    <definedName name="_____tab1" localSheetId="10">#REF!</definedName>
    <definedName name="_____tab1">#REF!</definedName>
    <definedName name="_____tab2" localSheetId="10">#REF!</definedName>
    <definedName name="_____tab2">#REF!</definedName>
    <definedName name="_____tab3" localSheetId="10">#REF!</definedName>
    <definedName name="_____tab3">#REF!</definedName>
    <definedName name="_____TAB4" localSheetId="10">#REF!</definedName>
    <definedName name="_____TAB4">#REF!</definedName>
    <definedName name="_____Vol1">[5]Item!$A:$D</definedName>
    <definedName name="_____VPD1">[4]TARIFAS!$C$582</definedName>
    <definedName name="_____VPI1">[4]TARIFAS!$C$580</definedName>
    <definedName name="_____VRA1">[4]TARIFAS!$C$579</definedName>
    <definedName name="_____wrn1" localSheetId="2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wrn1" localSheetId="1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wrn1" localSheetId="10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wrn1" localSheetId="9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wrn1" localSheetId="7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wrn1" localSheetId="8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_wrn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_aiu2">[2]AIU!$J$105</definedName>
    <definedName name="____cua1">'[3]ALCANTARILLADO RAS'!$A$4:$B$14</definedName>
    <definedName name="____DMD1" localSheetId="10">#REF!</definedName>
    <definedName name="____DMD1">#REF!</definedName>
    <definedName name="____EST1" localSheetId="10">#REF!</definedName>
    <definedName name="____EST1">#REF!</definedName>
    <definedName name="____EST10" localSheetId="10">#REF!</definedName>
    <definedName name="____EST10">#REF!</definedName>
    <definedName name="____EST11" localSheetId="10">#REF!</definedName>
    <definedName name="____EST11">#REF!</definedName>
    <definedName name="____EST12" localSheetId="10">#REF!</definedName>
    <definedName name="____EST12">#REF!</definedName>
    <definedName name="____EST13" localSheetId="10">#REF!</definedName>
    <definedName name="____EST13">#REF!</definedName>
    <definedName name="____EST14" localSheetId="10">#REF!</definedName>
    <definedName name="___wrn1" localSheetId="2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wrn1" localSheetId="1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wrn1" localSheetId="10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wrn1" localSheetId="9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wrn1" localSheetId="7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wrn1" localSheetId="8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_wrn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123Graph_A" hidden="1">[6]Frequency!#REF!</definedName>
    <definedName name="__123Graph_B" hidden="1">'[7]501017E'!#REF!</definedName>
    <definedName name="__123Graph_C" hidden="1">#REF!</definedName>
    <definedName name="__123Graph_D" hidden="1">[6]Frequency!#REF!</definedName>
    <definedName name="__123Graph_E" hidden="1">#REF!</definedName>
    <definedName name="__123Graph_F" localSheetId="2" hidden="1">#REF!</definedName>
    <definedName name="__123Graph_F" hidden="1">#REF!</definedName>
    <definedName name="__123Graph_X" localSheetId="2" hidden="1">#REF!</definedName>
    <definedName name="__123Graph_X" hidden="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wrn1" localSheetId="2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wrn1" localSheetId="1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wrn1" localSheetId="10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wrn1" localSheetId="9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wrn1" localSheetId="7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wrn1" localSheetId="8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_wrn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1">#REF!</definedName>
    <definedName name="_2">#REF!</definedName>
    <definedName name="_EST1">#REF!</definedName>
    <definedName name="_EST3">#REF!</definedName>
    <definedName name="_Fill" hidden="1">#REF!</definedName>
    <definedName name="_Nac2002">#REF!</definedName>
    <definedName name="_Nac2003">#REF!</definedName>
    <definedName name="_Nal2002">#REF!</definedName>
    <definedName name="_Nal2003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wrn1" localSheetId="2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wrn1" localSheetId="1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wrn1" localSheetId="10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wrn1" localSheetId="9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wrn1" localSheetId="7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wrn1" localSheetId="8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_wrn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a" localSheetId="2" hidden="1">{"total",#N/A,FALSE,"TD 0% ";"total",#N/A,FALSE,"TD 12%";"total",#N/A,FALSE,"TD 10%"}</definedName>
    <definedName name="a" localSheetId="11" hidden="1">{"total",#N/A,FALSE,"TD 0% ";"total",#N/A,FALSE,"TD 12%";"total",#N/A,FALSE,"TD 10%"}</definedName>
    <definedName name="a" localSheetId="10" hidden="1">{"total",#N/A,FALSE,"TD 0% ";"total",#N/A,FALSE,"TD 12%";"total",#N/A,FALSE,"TD 10%"}</definedName>
    <definedName name="a" localSheetId="9" hidden="1">{"total",#N/A,FALSE,"TD 0% ";"total",#N/A,FALSE,"TD 12%";"total",#N/A,FALSE,"TD 10%"}</definedName>
    <definedName name="a" localSheetId="7" hidden="1">{"total",#N/A,FALSE,"TD 0% ";"total",#N/A,FALSE,"TD 12%";"total",#N/A,FALSE,"TD 10%"}</definedName>
    <definedName name="a" localSheetId="8" hidden="1">{"total",#N/A,FALSE,"TD 0% ";"total",#N/A,FALSE,"TD 12%";"total",#N/A,FALSE,"TD 10%"}</definedName>
    <definedName name="a" hidden="1">{"total",#N/A,FALSE,"TD 0% ";"total",#N/A,FALSE,"TD 12%";"total",#N/A,FALSE,"TD 10%"}</definedName>
    <definedName name="A.A..A" localSheetId="2" hidden="1">{"total",#N/A,FALSE,"TD 0% ";"total",#N/A,FALSE,"TD 12%";"total",#N/A,FALSE,"TD 10%"}</definedName>
    <definedName name="A.A..A" localSheetId="11" hidden="1">{"total",#N/A,FALSE,"TD 0% ";"total",#N/A,FALSE,"TD 12%";"total",#N/A,FALSE,"TD 10%"}</definedName>
    <definedName name="A.A..A" localSheetId="10" hidden="1">{"total",#N/A,FALSE,"TD 0% ";"total",#N/A,FALSE,"TD 12%";"total",#N/A,FALSE,"TD 10%"}</definedName>
    <definedName name="A.A..A" localSheetId="9" hidden="1">{"total",#N/A,FALSE,"TD 0% ";"total",#N/A,FALSE,"TD 12%";"total",#N/A,FALSE,"TD 10%"}</definedName>
    <definedName name="A.A..A" localSheetId="7" hidden="1">{"total",#N/A,FALSE,"TD 0% ";"total",#N/A,FALSE,"TD 12%";"total",#N/A,FALSE,"TD 10%"}</definedName>
    <definedName name="A.A..A" localSheetId="8" hidden="1">{"total",#N/A,FALSE,"TD 0% ";"total",#N/A,FALSE,"TD 12%";"total",#N/A,FALSE,"TD 10%"}</definedName>
    <definedName name="A.A..A" hidden="1">{"total",#N/A,FALSE,"TD 0% ";"total",#N/A,FALSE,"TD 12%";"total",#N/A,FALSE,"TD 10%"}</definedName>
    <definedName name="AA" localSheetId="2" hidden="1">{"total",#N/A,FALSE,"TD 0% ";"total",#N/A,FALSE,"TD 12%";"total",#N/A,FALSE,"TD 10%"}</definedName>
    <definedName name="AA" localSheetId="11" hidden="1">{"total",#N/A,FALSE,"TD 0% ";"total",#N/A,FALSE,"TD 12%";"total",#N/A,FALSE,"TD 10%"}</definedName>
    <definedName name="AA" localSheetId="10" hidden="1">{"total",#N/A,FALSE,"TD 0% ";"total",#N/A,FALSE,"TD 12%";"total",#N/A,FALSE,"TD 10%"}</definedName>
    <definedName name="AA" localSheetId="9" hidden="1">{"total",#N/A,FALSE,"TD 0% ";"total",#N/A,FALSE,"TD 12%";"total",#N/A,FALSE,"TD 10%"}</definedName>
    <definedName name="AA" localSheetId="7" hidden="1">{"total",#N/A,FALSE,"TD 0% ";"total",#N/A,FALSE,"TD 12%";"total",#N/A,FALSE,"TD 10%"}</definedName>
    <definedName name="AA" localSheetId="8" hidden="1">{"total",#N/A,FALSE,"TD 0% ";"total",#N/A,FALSE,"TD 12%";"total",#N/A,FALSE,"TD 10%"}</definedName>
    <definedName name="AA" hidden="1">{"total",#N/A,FALSE,"TD 0% ";"total",#N/A,FALSE,"TD 12%";"total",#N/A,FALSE,"TD 10%"}</definedName>
    <definedName name="AccessDatabase" hidden="1">"C:\My Documents\current\Business case moc v2.0 .mdb"</definedName>
    <definedName name="activos">[8]Listado!$X$2:$X$17</definedName>
    <definedName name="actores">[9]Listado!$L$2:$L$11</definedName>
    <definedName name="acueductomes">'[10]GASTOS ADM'!$F$25</definedName>
    <definedName name="adm" localSheetId="2">'[11]Aseguramiento Prestación'!#REF!</definedName>
    <definedName name="adm" localSheetId="11">'[12]Aseguramiento Prestación'!#REF!</definedName>
    <definedName name="adm" localSheetId="10">'[12]Aseguramiento Prestación'!#REF!</definedName>
    <definedName name="adm" localSheetId="9">'[12]Aseguramiento Prestación'!#REF!</definedName>
    <definedName name="adm" localSheetId="7">'[13]Presupuesto Obras por impues'!$I$10</definedName>
    <definedName name="adm">'Servicio de Internet y Mtmto'!#REF!</definedName>
    <definedName name="AFac.p" localSheetId="2">#REF!</definedName>
    <definedName name="AFac.p">#REF!</definedName>
    <definedName name="amd" localSheetId="2">'[11]Aseguramiento Prestación'!#REF!</definedName>
    <definedName name="amd" localSheetId="11">'[12]Aseguramiento Prestación'!#REF!</definedName>
    <definedName name="amd" localSheetId="10">'[12]Aseguramiento Prestación'!#REF!</definedName>
    <definedName name="amd" localSheetId="9">'[12]Aseguramiento Prestación'!#REF!</definedName>
    <definedName name="amd">'Servicio de Internet y Mtmto'!#REF!</definedName>
    <definedName name="APac.c2002" localSheetId="2">#REF!</definedName>
    <definedName name="APac.c2002">#REF!</definedName>
    <definedName name="APac.c2003">#REF!</definedName>
    <definedName name="APac.p">#REF!</definedName>
    <definedName name="_xlnm.Print_Area" localSheetId="11">Fiducia!$A$1:$B$8</definedName>
    <definedName name="_xlnm.Print_Area" localSheetId="10">'Gerencia del Proyecto'!$B$2:$I$19</definedName>
    <definedName name="_xlnm.Print_Area" localSheetId="7">'Nodo Secundario'!$B$1:$F$17</definedName>
    <definedName name="_xlnm.Print_Area" localSheetId="3">Presupuesto!$A$1:$F$35</definedName>
    <definedName name="_xlnm.Print_Area" localSheetId="8">'Servicio de Internet y Mtmto'!$B$4:$H$12</definedName>
    <definedName name="areadistref">[10]TRANSPORTE!$E$95</definedName>
    <definedName name="AVal.c2002" localSheetId="2">#REF!</definedName>
    <definedName name="AVal.c2002">#REF!</definedName>
    <definedName name="AVal.c2003">#REF!</definedName>
    <definedName name="AVal.p">#REF!</definedName>
    <definedName name="AVsc">#REF!</definedName>
    <definedName name="beneficios">[8]Listado!$AH$2:$AH$3</definedName>
    <definedName name="CALDAS" localSheetId="2">#REF!</definedName>
    <definedName name="CALDAS">#REF!</definedName>
    <definedName name="cap" localSheetId="2">[14]SIC!$I$62</definedName>
    <definedName name="cap" localSheetId="7">[15]SIC!$I$62</definedName>
    <definedName name="cap">[15]SIC!$I$62</definedName>
    <definedName name="celularmes">'[10]GASTOS ADM'!$N$22</definedName>
    <definedName name="centr">[9]Listado!$D$18:$D$23</definedName>
    <definedName name="centro">[8]Listado!$D$18:$D$23</definedName>
    <definedName name="ciencia">'[16]Indicadores de Ciencia'!$B$2:$B$27</definedName>
    <definedName name="CMAacDef" localSheetId="2">#REF!</definedName>
    <definedName name="CMAacDef">#REF!</definedName>
    <definedName name="CMAalDef">#REF!</definedName>
    <definedName name="CMIacDef">#REF!</definedName>
    <definedName name="CMIalDef">#REF!</definedName>
    <definedName name="CMOacDef">#REF!</definedName>
    <definedName name="CMOalDef">#REF!</definedName>
    <definedName name="CMTacDef">#REF!</definedName>
    <definedName name="CMTalDef">#REF!</definedName>
    <definedName name="componentes">[8]Listado!$U$2:$U$9</definedName>
    <definedName name="conceptos">[8]Listado!$AG$2:$AG$4</definedName>
    <definedName name="costomestransporte">'[10]VISITAS ESPECIALES'!$T$63</definedName>
    <definedName name="cuadrillasinst">'[17]PERSONAL FP'!$C$39</definedName>
    <definedName name="cuadrillasoper">'[17]PERSONAL FP'!$C$40</definedName>
    <definedName name="cumplimiento">[18]Viabilidad!$H$2:$H$4</definedName>
    <definedName name="Czech" localSheetId="2" hidden="1">{"'RF Parameters Worksheet'!$A$1:$V$50"}</definedName>
    <definedName name="Czech" localSheetId="11" hidden="1">{"'RF Parameters Worksheet'!$A$1:$V$50"}</definedName>
    <definedName name="Czech" localSheetId="10" hidden="1">{"'RF Parameters Worksheet'!$A$1:$V$50"}</definedName>
    <definedName name="Czech" localSheetId="9" hidden="1">{"'RF Parameters Worksheet'!$A$1:$V$50"}</definedName>
    <definedName name="Czech" localSheetId="7" hidden="1">{"'RF Parameters Worksheet'!$A$1:$V$50"}</definedName>
    <definedName name="Czech" localSheetId="8" hidden="1">{"'RF Parameters Worksheet'!$A$1:$V$50"}</definedName>
    <definedName name="Czech" hidden="1">{"'RF Parameters Worksheet'!$A$1:$V$50"}</definedName>
    <definedName name="decision">[18]Viabilidad!$I$2:$I$3</definedName>
    <definedName name="DEPARTAMENTO" localSheetId="2">#REF!</definedName>
    <definedName name="DEPARTAMENTO">#REF!</definedName>
    <definedName name="desc_rps">[19]des_rps!$A$1:$A$364</definedName>
    <definedName name="diasentrepuntos">'[10]D VISITAS Nodo'!$H$1</definedName>
    <definedName name="diasfin">'[10]DATOS ENTRADA'!$B$3</definedName>
    <definedName name="diasfinvis">'[10]DATOS ENTRADA'!$B$10</definedName>
    <definedName name="diasinicio">'[10]DATOS ENTRADA'!$A$3</definedName>
    <definedName name="diasiniciovis">'[10]DATOS ENTRADA'!$A$10</definedName>
    <definedName name="diasinicioviscal">'[10]DATOS ENTRADA'!$A$22</definedName>
    <definedName name="diasviscal">'[10]DATOS ENTRADA'!$E$43</definedName>
    <definedName name="diasvistec">'[10]DATOS ENTRADA'!$E$42</definedName>
    <definedName name="directores">'[10]GASTOS ADM'!$B$4</definedName>
    <definedName name="directoresFP">#REF!</definedName>
    <definedName name="eficiencia">'[20]Indicadores de Eficiencia'!$B$2</definedName>
    <definedName name="empleo">'[16]Indicadores de Empleo'!$B$2:$B$15</definedName>
    <definedName name="energiames">'[10]GASTOS ADM'!$B$28</definedName>
    <definedName name="ent_financiadoras">'[8]Entidades Financiadoras'!$A$1:$A$1414</definedName>
    <definedName name="espaciomes">'[10]GASTOS ADM'!$B$41</definedName>
    <definedName name="estado">[18]Inicio!$V$3:$V$4</definedName>
    <definedName name="Estado1">'[21]EV-28'!$I$1:$I$2</definedName>
    <definedName name="etapas_proyecto">'[21]EV-28'!$J$1:$J$3</definedName>
    <definedName name="Excel_BuiltIn_Print_Titles_3">'[22]COSTOS OFICINA'!#REF!</definedName>
    <definedName name="Excel_BuiltIn_Print_Titles_4">'[22]COSTOS CAMPAMENTO'!#REF!</definedName>
    <definedName name="factorpresof">[10]PRESTACIONES!$G$21</definedName>
    <definedName name="factorpresSMI">[10]PRESTACIONES!$G$27</definedName>
    <definedName name="fin">'[10]DATOS ENTRADA'!$B$5</definedName>
    <definedName name="finvis">'[10]DATOS ENTRADA'!$B$12</definedName>
    <definedName name="finviscal">'[10]DATOS ENTRADA'!$B$24</definedName>
    <definedName name="finvistec">'[10]DATOS ENTRADA'!$B$18</definedName>
    <definedName name="fma" localSheetId="2">[23]SIC!$I$95</definedName>
    <definedName name="fma">[24]SIC!$I$95</definedName>
    <definedName name="fmb" localSheetId="2">[23]SIC!$I$126</definedName>
    <definedName name="fmb">[24]SIC!$I$126</definedName>
    <definedName name="fpa" localSheetId="2">[23]AIU!$J$90</definedName>
    <definedName name="fpa">[24]AIU!$J$90</definedName>
    <definedName name="fpb" localSheetId="2">[23]AIU!$J$108</definedName>
    <definedName name="fpb">[24]AIU!$J$108</definedName>
    <definedName name="GAdministrativos" localSheetId="2">#REF!</definedName>
    <definedName name="GAdministrativos">#REF!</definedName>
    <definedName name="GAdministrativosAl">#REF!</definedName>
    <definedName name="Genesis" localSheetId="2" hidden="1">{"'Quotation'!$A$1:$G$1"}</definedName>
    <definedName name="Genesis" localSheetId="11" hidden="1">{"'Quotation'!$A$1:$G$1"}</definedName>
    <definedName name="Genesis" localSheetId="10" hidden="1">{"'Quotation'!$A$1:$G$1"}</definedName>
    <definedName name="Genesis" localSheetId="9" hidden="1">{"'Quotation'!$A$1:$G$1"}</definedName>
    <definedName name="Genesis" localSheetId="7" hidden="1">{"'Quotation'!$A$1:$G$1"}</definedName>
    <definedName name="Genesis" localSheetId="8" hidden="1">{"'Quotation'!$A$1:$G$1"}</definedName>
    <definedName name="Genesis" hidden="1">{"'Quotation'!$A$1:$G$1"}</definedName>
    <definedName name="Genesis1" localSheetId="2" hidden="1">{"'Quotation'!$A$1:$G$1"}</definedName>
    <definedName name="Genesis1" localSheetId="11" hidden="1">{"'Quotation'!$A$1:$G$1"}</definedName>
    <definedName name="Genesis1" localSheetId="10" hidden="1">{"'Quotation'!$A$1:$G$1"}</definedName>
    <definedName name="Genesis1" localSheetId="9" hidden="1">{"'Quotation'!$A$1:$G$1"}</definedName>
    <definedName name="Genesis1" localSheetId="7" hidden="1">{"'Quotation'!$A$1:$G$1"}</definedName>
    <definedName name="Genesis1" localSheetId="8" hidden="1">{"'Quotation'!$A$1:$G$1"}</definedName>
    <definedName name="Genesis1" hidden="1">{"'Quotation'!$A$1:$G$1"}</definedName>
    <definedName name="gestion">'[16]Indicadores Gestión'!$B$2:$B$403</definedName>
    <definedName name="GOpmasInversionAc" localSheetId="2">#REF!</definedName>
    <definedName name="GOpmasInversionAc">#REF!</definedName>
    <definedName name="GOpmasInversionAl">#REF!</definedName>
    <definedName name="GUAINÍA">[25]PRESUPUESTO!#REF!</definedName>
    <definedName name="GUAVIARE">[25]PRESUPUESTO!#REF!</definedName>
    <definedName name="guias">[21]Guias_Sectoriales!$A$1:$A$12</definedName>
    <definedName name="hardysoft">'[10]HARD&amp;SOFT'!$B$26</definedName>
    <definedName name="her" localSheetId="2">'[11]Nodo principal'!#REF!</definedName>
    <definedName name="her" localSheetId="7">'Nodo Secundario'!$D$14</definedName>
    <definedName name="her" localSheetId="8">'[26]1'!$E$23</definedName>
    <definedName name="her">'[12]Nodo principal'!#REF!</definedName>
    <definedName name="here" localSheetId="2">'[27]5'!$E$33</definedName>
    <definedName name="here">'[26]5'!$E$33</definedName>
    <definedName name="Home" localSheetId="2" hidden="1">{"'RF Parameters Worksheet'!$A$1:$V$50"}</definedName>
    <definedName name="Home" localSheetId="11" hidden="1">{"'RF Parameters Worksheet'!$A$1:$V$50"}</definedName>
    <definedName name="Home" localSheetId="10" hidden="1">{"'RF Parameters Worksheet'!$A$1:$V$50"}</definedName>
    <definedName name="Home" localSheetId="9" hidden="1">{"'RF Parameters Worksheet'!$A$1:$V$50"}</definedName>
    <definedName name="Home" localSheetId="7" hidden="1">{"'RF Parameters Worksheet'!$A$1:$V$50"}</definedName>
    <definedName name="Home" localSheetId="8" hidden="1">{"'RF Parameters Worksheet'!$A$1:$V$50"}</definedName>
    <definedName name="Home" hidden="1">{"'RF Parameters Worksheet'!$A$1:$V$50"}</definedName>
    <definedName name="horasdia">'[10]DATOS ENTRADA'!$B$45</definedName>
    <definedName name="HTML_CodePage" hidden="1">1252</definedName>
    <definedName name="HTML_Control" localSheetId="2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HTML_Control" localSheetId="11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HTML_Control" localSheetId="10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HTML_Control" localSheetId="9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HTML_Control" localSheetId="7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HTML_Control" localSheetId="8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HTML_Control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HTML_Description" hidden="1">""</definedName>
    <definedName name="HTML_Email" hidden="1">"olle.hernegren@ks.ericsson.se"</definedName>
    <definedName name="HTML_Header" hidden="1">""</definedName>
    <definedName name="HTML_LastUpdate" hidden="1">"1999-01-19"</definedName>
    <definedName name="HTML_LineAfter" hidden="1">TRUE</definedName>
    <definedName name="HTML_LineBefore" hidden="1">TRUE</definedName>
    <definedName name="HTML_Name" hidden="1">"Olle Hernegren"</definedName>
    <definedName name="HTML_OBDlg2" hidden="1">TRUE</definedName>
    <definedName name="HTML_OBDlg4" hidden="1">TRUE</definedName>
    <definedName name="HTML_OS" hidden="1">0</definedName>
    <definedName name="HTML_PathFile" hidden="1">"H:\USRDATA\DCN\Portfolio\CD\pf\portfol\ports.htm"</definedName>
    <definedName name="HTML_Title" hidden="1">""</definedName>
    <definedName name="HTMLControl" localSheetId="2" hidden="1">{"'Edit'!$A$1:$V$2277"}</definedName>
    <definedName name="HTMLControl" localSheetId="11" hidden="1">{"'Edit'!$A$1:$V$2277"}</definedName>
    <definedName name="HTMLControl" localSheetId="10" hidden="1">{"'Edit'!$A$1:$V$2277"}</definedName>
    <definedName name="HTMLControl" localSheetId="9" hidden="1">{"'Edit'!$A$1:$V$2277"}</definedName>
    <definedName name="HTMLControl" localSheetId="7" hidden="1">{"'Edit'!$A$1:$V$2277"}</definedName>
    <definedName name="HTMLControl" localSheetId="8" hidden="1">{"'Edit'!$A$1:$V$2277"}</definedName>
    <definedName name="HTMLControl" hidden="1">{"'Edit'!$A$1:$V$2277"}</definedName>
    <definedName name="IANC" localSheetId="2">#REF!</definedName>
    <definedName name="IANC">#REF!</definedName>
    <definedName name="imp" localSheetId="2">[14]AIU!$J$65</definedName>
    <definedName name="imp" localSheetId="7">[15]AIU!$J$65</definedName>
    <definedName name="imp">[15]AIU!$J$65</definedName>
    <definedName name="impacto">'[16]Indicadores de Impacto'!$B$2:$B$1479</definedName>
    <definedName name="impresora">'[10]HARD&amp;SOFT'!$B$15</definedName>
    <definedName name="imprevvisita">'[10]DATOS ENTRADA'!$B$32</definedName>
    <definedName name="indicador">'[16]PR-04'!$T$1:$T$2</definedName>
    <definedName name="inicio">'[10]DATOS ENTRADA'!$A$5</definedName>
    <definedName name="iniciovis">'[10]DATOS ENTRADA'!$A$12</definedName>
    <definedName name="inicioviscal">'[10]DATOS ENTRADA'!$A$24</definedName>
    <definedName name="iniciovistec">'[10]DATOS ENTRADA'!$A$18</definedName>
    <definedName name="int" localSheetId="2">'[11]Aseguramiento Prestación'!#REF!</definedName>
    <definedName name="int" localSheetId="11">'[12]Aseguramiento Prestación'!#REF!</definedName>
    <definedName name="int" localSheetId="10">'[12]Aseguramiento Prestación'!#REF!</definedName>
    <definedName name="int" localSheetId="9">'[12]Aseguramiento Prestación'!#REF!</definedName>
    <definedName name="int" localSheetId="7">'[13]Presupuesto Obras por impues'!#REF!</definedName>
    <definedName name="int">'Servicio de Internet y Mtmto'!#REF!</definedName>
    <definedName name="inte" localSheetId="2">'[11]Aseguramiento Prestación'!#REF!</definedName>
    <definedName name="inte" localSheetId="11">'[12]Aseguramiento Prestación'!#REF!</definedName>
    <definedName name="inte" localSheetId="10">'[12]Aseguramiento Prestación'!#REF!</definedName>
    <definedName name="inte" localSheetId="9">'[12]Aseguramiento Prestación'!#REF!</definedName>
    <definedName name="inte">'Servicio de Internet y Mtmto'!#REF!</definedName>
    <definedName name="intensidad">[8]Listado!$AE$2:$AE$4</definedName>
    <definedName name="internetytelmes">'[10]GASTOS ADM'!$J$21</definedName>
    <definedName name="INTFIN" localSheetId="2">#REF!</definedName>
    <definedName name="INTFIN">#REF!</definedName>
    <definedName name="iva">'[10]DATOS ENTRADA'!$B$33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marcolegal">[8]Listado!$T$2:$T$12</definedName>
    <definedName name="mesfin">'[10]DATOS ENTRADA'!$D$5</definedName>
    <definedName name="mesfinvis">'[10]DATOS ENTRADA'!$D$12</definedName>
    <definedName name="mesinicio">'[10]DATOS ENTRADA'!$C$5</definedName>
    <definedName name="mesiniciovis">'[10]DATOS ENTRADA'!$C$12</definedName>
    <definedName name="met_dep">[8]Listado!$AA$2:$AA$4</definedName>
    <definedName name="ministerios">[9]Listado!$M$2:$M$15</definedName>
    <definedName name="MPsc" localSheetId="2">#REF!</definedName>
    <definedName name="MPsc">#REF!</definedName>
    <definedName name="MunicipioPrestacion">#REF!</definedName>
    <definedName name="NombrePrestador">#REF!</definedName>
    <definedName name="NORTE_DE_SANTANDER">#REF!</definedName>
    <definedName name="NoSuscriptores">#REF!</definedName>
    <definedName name="objetivospolítica">'[9]Objetivos de Política'!$B$2:$B$214</definedName>
    <definedName name="p" localSheetId="2">#REF!</definedName>
    <definedName name="p">#REF!</definedName>
    <definedName name="papelysummes">'[10]GASTOS ADM'!$B$64</definedName>
    <definedName name="PCalto">'[10]HARD&amp;SOFT'!$B$18</definedName>
    <definedName name="PCaltoFP">#REF!</definedName>
    <definedName name="personal">[10]menus!$A$23:$A$25</definedName>
    <definedName name="personalok">'[10]GASTOS ADM'!$B$2</definedName>
    <definedName name="personas">'[10]GASTOS ADM'!$B$3</definedName>
    <definedName name="personascuadrillas">'[17]PERSONAL FP'!$G$1</definedName>
    <definedName name="personasFP">#REF!</definedName>
    <definedName name="personasviscal">'[17]PERSONAL VISITAS'!$C$5</definedName>
    <definedName name="personasvistec">'[17]PERSONAL VISITAS'!$C$4</definedName>
    <definedName name="pg" localSheetId="2">'[23]Presupuesto vivienda'!$J$14</definedName>
    <definedName name="pg">'[24]Presupuesto vivienda'!$J$14</definedName>
    <definedName name="pippo" localSheetId="2" hidden="1">{"'RF Parameters Worksheet'!$A$1:$V$50"}</definedName>
    <definedName name="pippo" localSheetId="11" hidden="1">{"'RF Parameters Worksheet'!$A$1:$V$50"}</definedName>
    <definedName name="pippo" localSheetId="10" hidden="1">{"'RF Parameters Worksheet'!$A$1:$V$50"}</definedName>
    <definedName name="pippo" localSheetId="9" hidden="1">{"'RF Parameters Worksheet'!$A$1:$V$50"}</definedName>
    <definedName name="pippo" localSheetId="7" hidden="1">{"'RF Parameters Worksheet'!$A$1:$V$50"}</definedName>
    <definedName name="pippo" localSheetId="8" hidden="1">{"'RF Parameters Worksheet'!$A$1:$V$50"}</definedName>
    <definedName name="pippo" hidden="1">{"'RF Parameters Worksheet'!$A$1:$V$50"}</definedName>
    <definedName name="pluto" localSheetId="2" hidden="1">{"'RF Parameters Worksheet'!$A$1:$V$50"}</definedName>
    <definedName name="pluto" localSheetId="11" hidden="1">{"'RF Parameters Worksheet'!$A$1:$V$50"}</definedName>
    <definedName name="pluto" localSheetId="10" hidden="1">{"'RF Parameters Worksheet'!$A$1:$V$50"}</definedName>
    <definedName name="pluto" localSheetId="9" hidden="1">{"'RF Parameters Worksheet'!$A$1:$V$50"}</definedName>
    <definedName name="pluto" localSheetId="7" hidden="1">{"'RF Parameters Worksheet'!$A$1:$V$50"}</definedName>
    <definedName name="pluto" localSheetId="8" hidden="1">{"'RF Parameters Worksheet'!$A$1:$V$50"}</definedName>
    <definedName name="pluto" hidden="1">{"'RF Parameters Worksheet'!$A$1:$V$50"}</definedName>
    <definedName name="pma" localSheetId="2">#REF!</definedName>
    <definedName name="pma" localSheetId="8">#REF!</definedName>
    <definedName name="pma">#REF!</definedName>
    <definedName name="poblado">[8]Listado!$G$2:$G$8</definedName>
    <definedName name="porcentaje" localSheetId="2">#REF!</definedName>
    <definedName name="porcentaje">#REF!</definedName>
    <definedName name="pp" hidden="1">#REF!</definedName>
    <definedName name="proceso">[21]procesos!$A$2:$A$73</definedName>
    <definedName name="producto">'[16]Indicadores de Producto'!$B$2:$B$745</definedName>
    <definedName name="programa">'[9]Programa Presupuestal'!$B$2:$B$26</definedName>
    <definedName name="promtranskm">'[10]TARIFAS TRANSPORTE'!$N$46</definedName>
    <definedName name="promvistec">'[10]D VISITAS Nodo'!$N$45</definedName>
    <definedName name="proyecto">[8]Listado!$B$11:$B$17</definedName>
    <definedName name="QLAccura" localSheetId="2" hidden="1">{"Complete Spreadsheet",#N/A,FALSE,"BASIC"}</definedName>
    <definedName name="QLAccura" localSheetId="11" hidden="1">{"Complete Spreadsheet",#N/A,FALSE,"BASIC"}</definedName>
    <definedName name="QLAccura" localSheetId="10" hidden="1">{"Complete Spreadsheet",#N/A,FALSE,"BASIC"}</definedName>
    <definedName name="QLAccura" localSheetId="9" hidden="1">{"Complete Spreadsheet",#N/A,FALSE,"BASIC"}</definedName>
    <definedName name="QLAccura" localSheetId="7" hidden="1">{"Complete Spreadsheet",#N/A,FALSE,"BASIC"}</definedName>
    <definedName name="QLAccura" localSheetId="8" hidden="1">{"Complete Spreadsheet",#N/A,FALSE,"BASIC"}</definedName>
    <definedName name="QLAccura" hidden="1">{"Complete Spreadsheet",#N/A,FALSE,"BASIC"}</definedName>
    <definedName name="reduccioncuadrillas">[17]RESÚMEN!$F$28</definedName>
    <definedName name="regiones">[9]Listado!$B$2:$B$9</definedName>
    <definedName name="resum" localSheetId="2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resum" localSheetId="11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resum" localSheetId="10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resum" localSheetId="9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resum" localSheetId="7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resum" localSheetId="8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resum" hidden="1">{"'Ethernet Hubs'!$A$1:$F$14","'Licences'!$A$1:$F$16","'Ports and Converters'!$A$1:$F$46","'Standard Routers'!$A$1:$F$28","'Ports and Converters'!$A$1:$G$46","'Router Chassis'!$A$1:$F$21","'Cables and Connectors'!$A$1:$F$41","'Support, Training and Docs'!$A$1:$F$6","'Management'!$A$1:$F$8"}</definedName>
    <definedName name="selalternativas">[8]Listado!$S$2:$S$3</definedName>
    <definedName name="SiglaPrestador" localSheetId="2">#REF!</definedName>
    <definedName name="SiglaPrestador">#REF!</definedName>
    <definedName name="sino">[10]menus!$A$29:$A$30</definedName>
    <definedName name="smmlv">'[10]DATOS ENTRADA'!$B$47</definedName>
    <definedName name="subprograma">[9]Subprograma!$B$2:$B$87</definedName>
    <definedName name="sup" localSheetId="2">'[11]Aseguramiento Prestación'!#REF!</definedName>
    <definedName name="sup" localSheetId="11">'[12]Aseguramiento Prestación'!#REF!</definedName>
    <definedName name="sup" localSheetId="10">'[12]Aseguramiento Prestación'!#REF!</definedName>
    <definedName name="sup" localSheetId="9">'[12]Aseguramiento Prestación'!#REF!</definedName>
    <definedName name="sup" localSheetId="7">'[13]Presupuesto Obras por impues'!#REF!</definedName>
    <definedName name="sup">'Servicio de Internet y Mtmto'!#REF!</definedName>
    <definedName name="TIEMPO">[10]menus!$A$2:$A$6</definedName>
    <definedName name="tiempoavion">'[10]TARIFAS TRANSPORTE'!$Q$2</definedName>
    <definedName name="tinta">'[10]HARD&amp;SOFT'!$C$15</definedName>
    <definedName name="tipoFP">[10]menus!$A$9:$A$13</definedName>
    <definedName name="tipovisitas">[10]menus!$A$33:$A$34</definedName>
    <definedName name="titulo" localSheetId="2">#REF!</definedName>
    <definedName name="titulo">#REF!</definedName>
    <definedName name="titulo1">#REF!</definedName>
    <definedName name="TOLIMA">#REF!</definedName>
    <definedName name="totalmeses">'[10]DATOS ENTRADA'!$S$5</definedName>
    <definedName name="totalmesesvis">'[10]DATOS ENTRADA'!$S$12</definedName>
    <definedName name="totalmesesviscal">'[10]DATOS ENTRADA'!$S$24</definedName>
    <definedName name="trans_aereo" localSheetId="8">#REF!</definedName>
    <definedName name="trans_terrestre" localSheetId="8">#REF!</definedName>
    <definedName name="trasiego" localSheetId="8">#REF!</definedName>
    <definedName name="trm" localSheetId="7">'Nodo Secundario'!#REF!</definedName>
    <definedName name="trm" localSheetId="8">'[26]1'!$H$5</definedName>
    <definedName name="trnd" localSheetId="2">'[11]Nodo principal'!#REF!</definedName>
    <definedName name="trnd" localSheetId="7">'Nodo Secundario'!#REF!</definedName>
    <definedName name="trnd" localSheetId="8">'[26]1'!$H$34</definedName>
    <definedName name="trnd">'[12]Nodo principal'!#REF!</definedName>
    <definedName name="trnm" localSheetId="2">'[11]Nodo principal'!#REF!</definedName>
    <definedName name="trnm" localSheetId="7">'Nodo Secundario'!#REF!</definedName>
    <definedName name="trnm" localSheetId="8">'[26]1'!$H$33</definedName>
    <definedName name="trnm">'[12]Nodo principal'!#REF!</definedName>
    <definedName name="UK" localSheetId="2" hidden="1">{"'RF Parameters Worksheet'!$A$1:$V$50"}</definedName>
    <definedName name="UK" localSheetId="11" hidden="1">{"'RF Parameters Worksheet'!$A$1:$V$50"}</definedName>
    <definedName name="UK" localSheetId="10" hidden="1">{"'RF Parameters Worksheet'!$A$1:$V$50"}</definedName>
    <definedName name="UK" localSheetId="9" hidden="1">{"'RF Parameters Worksheet'!$A$1:$V$50"}</definedName>
    <definedName name="UK" localSheetId="7" hidden="1">{"'RF Parameters Worksheet'!$A$1:$V$50"}</definedName>
    <definedName name="UK" localSheetId="8" hidden="1">{"'RF Parameters Worksheet'!$A$1:$V$50"}</definedName>
    <definedName name="UK" hidden="1">{"'RF Parameters Worksheet'!$A$1:$V$50"}</definedName>
    <definedName name="Unidad">[16]Unidades!$A$1:$A$58</definedName>
    <definedName name="unidades">[8]Listado!$AI$2:$AI$59</definedName>
    <definedName name="util" localSheetId="2">[14]AIU!$J$67</definedName>
    <definedName name="util" localSheetId="7">[15]AIU!$J$67</definedName>
    <definedName name="util">[15]AIU!$J$67</definedName>
    <definedName name="utilidad">'[10]DATOS ENTRADA'!$B$29</definedName>
    <definedName name="UTILIZACIONES1" localSheetId="2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UTILIZACIONES1" localSheetId="1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UTILIZACIONES1" localSheetId="10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UTILIZACIONES1" localSheetId="9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UTILIZACIONES1" localSheetId="7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UTILIZACIONES1" localSheetId="8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UTILIZACIONES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valordiaviscal">'[10]PERSONAL VISITAS'!$B$3</definedName>
    <definedName name="valordiavistec">'[10]PERSONAL VISITAS'!$B$2</definedName>
    <definedName name="valormesviscal">'[10]D VISITAS Nodo'!$K$7</definedName>
    <definedName name="valormesvistec">'[10]D VISITAS Nodo'!$T$7</definedName>
    <definedName name="velpromcar">[10]TRANSPORTE!$J$1</definedName>
    <definedName name="viaticosmes">'[10]VISITAS ESPECIALES'!$T$66</definedName>
    <definedName name="viscal">'[10]DATOS ENTRADA'!$B$37</definedName>
    <definedName name="viscalmpio">'[10]DATOS ENTRADA'!$B$40</definedName>
    <definedName name="vistec">'[10]DATOS ENTRADA'!$B$35</definedName>
    <definedName name="vistecmpio">'[10]DATOS ENTRADA'!$B$36</definedName>
    <definedName name="viv" localSheetId="2">'[23]Presupuesto vivienda'!$D$4</definedName>
    <definedName name="viv">'[24]Presupuesto vivienda'!$D$4</definedName>
    <definedName name="wrn.Complete._.Spreadsheet." localSheetId="2" hidden="1">{"Complete Spreadsheet",#N/A,FALSE,"BASIC"}</definedName>
    <definedName name="wrn.Complete._.Spreadsheet." localSheetId="11" hidden="1">{"Complete Spreadsheet",#N/A,FALSE,"BASIC"}</definedName>
    <definedName name="wrn.Complete._.Spreadsheet." localSheetId="10" hidden="1">{"Complete Spreadsheet",#N/A,FALSE,"BASIC"}</definedName>
    <definedName name="wrn.Complete._.Spreadsheet." localSheetId="9" hidden="1">{"Complete Spreadsheet",#N/A,FALSE,"BASIC"}</definedName>
    <definedName name="wrn.Complete._.Spreadsheet." localSheetId="7" hidden="1">{"Complete Spreadsheet",#N/A,FALSE,"BASIC"}</definedName>
    <definedName name="wrn.Complete._.Spreadsheet." localSheetId="8" hidden="1">{"Complete Spreadsheet",#N/A,FALSE,"BASIC"}</definedName>
    <definedName name="wrn.Complete._.Spreadsheet." hidden="1">{"Complete Spreadsheet",#N/A,FALSE,"BASIC"}</definedName>
    <definedName name="wrn.Customer._.with._.Site._.Equipment." localSheetId="2" hidden="1">{"Customer with Site Equipment",#N/A,FALSE,"BASIC"}</definedName>
    <definedName name="wrn.Customer._.with._.Site._.Equipment." localSheetId="11" hidden="1">{"Customer with Site Equipment",#N/A,FALSE,"BASIC"}</definedName>
    <definedName name="wrn.Customer._.with._.Site._.Equipment." localSheetId="10" hidden="1">{"Customer with Site Equipment",#N/A,FALSE,"BASIC"}</definedName>
    <definedName name="wrn.Customer._.with._.Site._.Equipment." localSheetId="9" hidden="1">{"Customer with Site Equipment",#N/A,FALSE,"BASIC"}</definedName>
    <definedName name="wrn.Customer._.with._.Site._.Equipment." localSheetId="7" hidden="1">{"Customer with Site Equipment",#N/A,FALSE,"BASIC"}</definedName>
    <definedName name="wrn.Customer._.with._.Site._.Equipment." localSheetId="8" hidden="1">{"Customer with Site Equipment",#N/A,FALSE,"BASIC"}</definedName>
    <definedName name="wrn.Customer._.with._.Site._.Equipment." hidden="1">{"Customer with Site Equipment",#N/A,FALSE,"BASIC"}</definedName>
    <definedName name="wrn.Customer._.with._.Site._.Pricing." localSheetId="2" hidden="1">{"Customer with Site Pricing",#N/A,FALSE,"BASIC"}</definedName>
    <definedName name="wrn.Customer._.with._.Site._.Pricing." localSheetId="11" hidden="1">{"Customer with Site Pricing",#N/A,FALSE,"BASIC"}</definedName>
    <definedName name="wrn.Customer._.with._.Site._.Pricing." localSheetId="10" hidden="1">{"Customer with Site Pricing",#N/A,FALSE,"BASIC"}</definedName>
    <definedName name="wrn.Customer._.with._.Site._.Pricing." localSheetId="9" hidden="1">{"Customer with Site Pricing",#N/A,FALSE,"BASIC"}</definedName>
    <definedName name="wrn.Customer._.with._.Site._.Pricing." localSheetId="7" hidden="1">{"Customer with Site Pricing",#N/A,FALSE,"BASIC"}</definedName>
    <definedName name="wrn.Customer._.with._.Site._.Pricing." localSheetId="8" hidden="1">{"Customer with Site Pricing",#N/A,FALSE,"BASIC"}</definedName>
    <definedName name="wrn.Customer._.with._.Site._.Pricing." hidden="1">{"Customer with Site Pricing",#N/A,FALSE,"BASIC"}</definedName>
    <definedName name="wrn.Equipment._.List." localSheetId="2" hidden="1">{"Equipment List",#N/A,FALSE,"BASIC"}</definedName>
    <definedName name="wrn.Equipment._.List." localSheetId="11" hidden="1">{"Equipment List",#N/A,FALSE,"BASIC"}</definedName>
    <definedName name="wrn.Equipment._.List." localSheetId="10" hidden="1">{"Equipment List",#N/A,FALSE,"BASIC"}</definedName>
    <definedName name="wrn.Equipment._.List." localSheetId="9" hidden="1">{"Equipment List",#N/A,FALSE,"BASIC"}</definedName>
    <definedName name="wrn.Equipment._.List." localSheetId="7" hidden="1">{"Equipment List",#N/A,FALSE,"BASIC"}</definedName>
    <definedName name="wrn.Equipment._.List." localSheetId="8" hidden="1">{"Equipment List",#N/A,FALSE,"BASIC"}</definedName>
    <definedName name="wrn.Equipment._.List." hidden="1">{"Equipment List",#N/A,FALSE,"BASIC"}</definedName>
    <definedName name="wrn.hojas." localSheetId="2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wrn.hojas." localSheetId="11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wrn.hojas." localSheetId="10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wrn.hojas." localSheetId="9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wrn.hojas." localSheetId="7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wrn.hojas." localSheetId="8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wrn.hojas." hidden="1">{#N/A,#N/A,FALSE,"(15) 2x2";#N/A,#N/A,FALSE,"(15) 4x2";#N/A,#N/A,FALSE,"(15) 8x2";#N/A,#N/A,FALSE,"(15) 16x2";#N/A,#N/A,FALSE,"(23) 2x2";#N/A,#N/A,FALSE,"(23) 4x2";#N/A,#N/A,FALSE,"(23) 8x2";#N/A,#N/A,FALSE,"(23) 16x2";#N/A,#N/A,FALSE,"(38) 4x2";#N/A,#N/A,FALSE,"(38) 8x2";#N/A,#N/A,FALSE,"(38) 16x2"}</definedName>
    <definedName name="wrn.resumen." localSheetId="2" hidden="1">{"total",#N/A,FALSE,"TD 0% ";"total",#N/A,FALSE,"TD 12%";"total",#N/A,FALSE,"TD 10%"}</definedName>
    <definedName name="wrn.resumen." localSheetId="11" hidden="1">{"total",#N/A,FALSE,"TD 0% ";"total",#N/A,FALSE,"TD 12%";"total",#N/A,FALSE,"TD 10%"}</definedName>
    <definedName name="wrn.resumen." localSheetId="10" hidden="1">{"total",#N/A,FALSE,"TD 0% ";"total",#N/A,FALSE,"TD 12%";"total",#N/A,FALSE,"TD 10%"}</definedName>
    <definedName name="wrn.resumen." localSheetId="9" hidden="1">{"total",#N/A,FALSE,"TD 0% ";"total",#N/A,FALSE,"TD 12%";"total",#N/A,FALSE,"TD 10%"}</definedName>
    <definedName name="wrn.resumen." localSheetId="7" hidden="1">{"total",#N/A,FALSE,"TD 0% ";"total",#N/A,FALSE,"TD 12%";"total",#N/A,FALSE,"TD 10%"}</definedName>
    <definedName name="wrn.resumen." localSheetId="8" hidden="1">{"total",#N/A,FALSE,"TD 0% ";"total",#N/A,FALSE,"TD 12%";"total",#N/A,FALSE,"TD 10%"}</definedName>
    <definedName name="wrn.resumen." hidden="1">{"total",#N/A,FALSE,"TD 0% ";"total",#N/A,FALSE,"TD 12%";"total",#N/A,FALSE,"TD 10%"}</definedName>
    <definedName name="zzz" localSheetId="2" hidden="1">{"'RF Parameters Worksheet'!$A$1:$V$50"}</definedName>
    <definedName name="zzz" localSheetId="11" hidden="1">{"'RF Parameters Worksheet'!$A$1:$V$50"}</definedName>
    <definedName name="zzz" localSheetId="10" hidden="1">{"'RF Parameters Worksheet'!$A$1:$V$50"}</definedName>
    <definedName name="zzz" localSheetId="9" hidden="1">{"'RF Parameters Worksheet'!$A$1:$V$50"}</definedName>
    <definedName name="zzz" localSheetId="7" hidden="1">{"'RF Parameters Worksheet'!$A$1:$V$50"}</definedName>
    <definedName name="zzz" localSheetId="8" hidden="1">{"'RF Parameters Worksheet'!$A$1:$V$50"}</definedName>
    <definedName name="zzz" hidden="1">{"'RF Parameters Worksheet'!$A$1:$V$50"}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9" l="1"/>
  <c r="E8" i="7" l="1"/>
  <c r="M7" i="13"/>
  <c r="M6" i="13"/>
  <c r="M5" i="13"/>
  <c r="M4" i="13"/>
  <c r="M3" i="13" s="1"/>
  <c r="D4" i="13" s="1"/>
  <c r="B4" i="13" s="1"/>
  <c r="D8" i="13"/>
  <c r="B7" i="13"/>
  <c r="B8" i="13" s="1"/>
  <c r="D6" i="13"/>
  <c r="B5" i="13"/>
  <c r="H8" i="14"/>
  <c r="K8" i="14" s="1"/>
  <c r="H7" i="14"/>
  <c r="K7" i="14" s="1"/>
  <c r="H10" i="14"/>
  <c r="K10" i="14" s="1"/>
  <c r="H9" i="14"/>
  <c r="K9" i="14" s="1"/>
  <c r="G8" i="12"/>
  <c r="H8" i="12" s="1"/>
  <c r="G11" i="12"/>
  <c r="H11" i="12" s="1"/>
  <c r="F6" i="11"/>
  <c r="E15" i="7"/>
  <c r="E16" i="7" s="1"/>
  <c r="B6" i="13" l="1"/>
  <c r="B9" i="13" s="1"/>
  <c r="B10" i="13"/>
  <c r="B11" i="13" s="1"/>
  <c r="D9" i="13"/>
  <c r="F14" i="11"/>
  <c r="G7" i="12"/>
  <c r="H7" i="12" s="1"/>
  <c r="D10" i="13" l="1"/>
  <c r="D11" i="13" s="1"/>
  <c r="B7" i="15" l="1"/>
  <c r="B5" i="15"/>
  <c r="B6" i="15" s="1"/>
  <c r="B8" i="15" s="1"/>
  <c r="F31" i="9" s="1"/>
  <c r="O29" i="9" s="1"/>
  <c r="H15" i="14"/>
  <c r="H14" i="14"/>
  <c r="H13" i="14"/>
  <c r="H12" i="14"/>
  <c r="F29" i="9"/>
  <c r="G10" i="12"/>
  <c r="H10" i="12" s="1"/>
  <c r="G9" i="12"/>
  <c r="H9" i="12" s="1"/>
  <c r="H12" i="12" s="1"/>
  <c r="F3" i="11"/>
  <c r="F4" i="11"/>
  <c r="F5" i="11"/>
  <c r="F7" i="11"/>
  <c r="F8" i="11"/>
  <c r="F9" i="11"/>
  <c r="F2" i="11"/>
  <c r="F15" i="11"/>
  <c r="N4" i="9"/>
  <c r="E7" i="7"/>
  <c r="E6" i="7"/>
  <c r="E5" i="7"/>
  <c r="E3" i="7"/>
  <c r="E2" i="7"/>
  <c r="E9" i="7"/>
  <c r="E4" i="7"/>
  <c r="E7" i="6"/>
  <c r="E8" i="6" s="1"/>
  <c r="E3" i="6"/>
  <c r="E2" i="6"/>
  <c r="E3" i="4"/>
  <c r="H6" i="14" l="1"/>
  <c r="E10" i="7"/>
  <c r="H11" i="14"/>
  <c r="K11" i="14" s="1"/>
  <c r="F10" i="11"/>
  <c r="V29" i="9"/>
  <c r="O4" i="9"/>
  <c r="E4" i="6"/>
  <c r="E6" i="9" s="1"/>
  <c r="F6" i="9" s="1"/>
  <c r="H17" i="14" l="1"/>
  <c r="H18" i="14" s="1"/>
  <c r="H19" i="14" s="1"/>
  <c r="F30" i="9" s="1"/>
  <c r="E18" i="7"/>
  <c r="E7" i="9" s="1"/>
  <c r="F7" i="9" s="1"/>
  <c r="H13" i="12"/>
  <c r="E12" i="9" s="1"/>
  <c r="J4" i="14"/>
  <c r="I6" i="14" s="1"/>
  <c r="F17" i="11"/>
  <c r="E8" i="9"/>
  <c r="F8" i="9" s="1"/>
  <c r="F5" i="9" l="1"/>
  <c r="I11" i="14"/>
  <c r="I16" i="14" s="1"/>
  <c r="I17" i="14" s="1"/>
  <c r="J17" i="14" s="1"/>
  <c r="F12" i="9"/>
  <c r="F11" i="9" s="1"/>
  <c r="J18" i="9" s="1"/>
  <c r="F26" i="9" l="1"/>
  <c r="K18" i="9" s="1"/>
  <c r="J16" i="9"/>
  <c r="J11" i="9"/>
  <c r="J4" i="9" l="1"/>
  <c r="K11" i="9"/>
  <c r="K16" i="9"/>
  <c r="K4" i="9" l="1"/>
  <c r="G3" i="3" l="1"/>
  <c r="E2" i="4" l="1"/>
  <c r="E4" i="4" s="1"/>
  <c r="F9" i="9"/>
  <c r="L5" i="9" l="1"/>
  <c r="L9" i="9"/>
  <c r="M9" i="9" s="1"/>
  <c r="L16" i="9"/>
  <c r="M16" i="9" s="1"/>
  <c r="F23" i="9"/>
  <c r="F32" i="9"/>
  <c r="L18" i="9"/>
  <c r="M18" i="9" s="1"/>
  <c r="T16" i="9"/>
  <c r="T18" i="9"/>
  <c r="P9" i="9"/>
  <c r="R9" i="9"/>
  <c r="L11" i="9"/>
  <c r="M11" i="9" s="1"/>
  <c r="T5" i="9"/>
  <c r="F4" i="9"/>
  <c r="F22" i="9" s="1"/>
  <c r="F24" i="9"/>
  <c r="F25" i="9" s="1"/>
  <c r="T9" i="9"/>
  <c r="T11" i="9"/>
  <c r="H9" i="9"/>
  <c r="F27" i="9" l="1"/>
  <c r="F28" i="9" s="1"/>
  <c r="Q9" i="9"/>
  <c r="P5" i="9"/>
  <c r="R5" i="9"/>
  <c r="I9" i="9"/>
  <c r="H5" i="9"/>
  <c r="T4" i="9"/>
  <c r="M5" i="9"/>
  <c r="M4" i="9" s="1"/>
  <c r="L4" i="9"/>
  <c r="R4" i="9" l="1"/>
  <c r="H4" i="9"/>
  <c r="I5" i="9"/>
  <c r="Q5" i="9"/>
  <c r="Q4" i="9" s="1"/>
  <c r="P4" i="9"/>
  <c r="F33" i="9"/>
  <c r="S9" i="9" s="1"/>
  <c r="F34" i="9" l="1"/>
  <c r="F35" i="9" s="1"/>
  <c r="I4" i="9"/>
  <c r="S5" i="9"/>
  <c r="S4" i="9" s="1"/>
  <c r="U16" i="9" l="1"/>
  <c r="V16" i="9" s="1"/>
  <c r="U9" i="9"/>
  <c r="V9" i="9" s="1"/>
  <c r="U18" i="9"/>
  <c r="V18" i="9" s="1"/>
  <c r="U5" i="9"/>
  <c r="V5" i="9" s="1"/>
  <c r="U11" i="9"/>
  <c r="V11" i="9" s="1"/>
  <c r="U4" i="9" l="1"/>
  <c r="V37" i="9"/>
  <c r="V38" i="9" s="1"/>
</calcChain>
</file>

<file path=xl/sharedStrings.xml><?xml version="1.0" encoding="utf-8"?>
<sst xmlns="http://schemas.openxmlformats.org/spreadsheetml/2006/main" count="322" uniqueCount="214">
  <si>
    <r>
      <t>Nombre del Proyecto</t>
    </r>
    <r>
      <rPr>
        <sz val="9"/>
        <color rgb="FFFFFFFF"/>
        <rFont val="Arial"/>
        <family val="2"/>
      </rPr>
      <t> </t>
    </r>
  </si>
  <si>
    <t>Implementación de Juntas de Internet-Comunidades de Conectividad en los  Municipios XXXXXX del  Departamento del Cauca</t>
  </si>
  <si>
    <t>Problema central</t>
  </si>
  <si>
    <t>Objetivo General</t>
  </si>
  <si>
    <t>Objetivo Específico</t>
  </si>
  <si>
    <t>Producto</t>
  </si>
  <si>
    <t>Actividad</t>
  </si>
  <si>
    <t xml:space="preserve"> Subactividad</t>
  </si>
  <si>
    <t>Insumos</t>
  </si>
  <si>
    <t xml:space="preserve"> Especificaciones técnicas </t>
  </si>
  <si>
    <t xml:space="preserve"> unidad </t>
  </si>
  <si>
    <t xml:space="preserve"> cantidad </t>
  </si>
  <si>
    <t xml:space="preserve"> Cantidad total </t>
  </si>
  <si>
    <t xml:space="preserve"> Valor unitario </t>
  </si>
  <si>
    <t>Valor total</t>
  </si>
  <si>
    <t>ENTREGABLES</t>
  </si>
  <si>
    <t xml:space="preserve">: Bajo acceso y aprovechamiento de servicios de conectividad a Internet en las zonas rurales de los  municipios XXX del Departamento del Cauca
</t>
  </si>
  <si>
    <t xml:space="preserve"> Aumentar el acceso y aprovechamiento de servicios de conectividad a Internet en las zonas rurales del municipio XXX mediante la implementación del programa Juntas de Internet - Comunidades de Conectividad</t>
  </si>
  <si>
    <t>1.  Desarrollar infraestructura de telecomunicaciones en zonas rurales priorizadas</t>
  </si>
  <si>
    <t>2301024. Servicio de acceso y uso de Tecnologías de la Información y las Comunicaciones</t>
  </si>
  <si>
    <t>1.1. Dotación de Equipos e Infraestructura tecnológica</t>
  </si>
  <si>
    <t>1.2 instalación y funcionamiento de la Red de Acceso(última milla)</t>
  </si>
  <si>
    <t>1.3. Realizar mantenimiento preventivo y correctivo de infraestructura y equipos</t>
  </si>
  <si>
    <t>TOTAL OBJETIVO 1</t>
  </si>
  <si>
    <t>2. Desarrollar capacidades empresariales y técnicas en la comunidad para garantizar la sostenibilidad del servicio de conectividad tras la intervención estatal</t>
  </si>
  <si>
    <t>2301038. Servicio de asistencia técnica para proyectos en Tecnologías de la Información</t>
  </si>
  <si>
    <t>2.1 Implementar acciones que contribuyan al cumplimiento de los acuerdos</t>
  </si>
  <si>
    <t>2.2. Formar técnicos locales en operación y mantenimiento de los equipos</t>
  </si>
  <si>
    <t>2.3. Acompañar la implementación  estructura organizativa y operativa de las JI-CDC con apoyo infraestructural.</t>
  </si>
  <si>
    <t>2.4 implementación de modelos de economía Popular y Asociatividad en la prestación de servicios comunitarios de internet</t>
  </si>
  <si>
    <t>TOTAL OBJETIVO 2</t>
  </si>
  <si>
    <t>Promover la apropiación social de las TIC mediante el desarrollo de habilidades digitales que transformen prácticas sociales, productivas y culturales en las comunidades rurales</t>
  </si>
  <si>
    <t>2301091 Servicio de educación informal sobre las tecnologías de la información</t>
  </si>
  <si>
    <t>3.1. Implementar la Estrategia de Apropiacion Social de las TIC</t>
  </si>
  <si>
    <t>3.2. Realizar talleres de alfabetización digital para comunidades rurales</t>
  </si>
  <si>
    <t>2301086 Servicio de difusión para generar una cultura TIC</t>
  </si>
  <si>
    <t>3.3. Realizar campaña de difusión sobre beneficios de Internet</t>
  </si>
  <si>
    <t>2399063 Servicio de apoyo para la implementación de la Estrategia de Gobierno Digital</t>
  </si>
  <si>
    <t>3.4 Formular e Implementar un Plan de transformación Digital de la Comunidad con temas específicos en: educación, Salud, asistencia técnica agropecuaria, crédito, tramites y servicios gubernamentales</t>
  </si>
  <si>
    <t>3.5 Adecuar y dotar un espacio físico para el montaje de un centro comunitario de Internet en la JI-CDC</t>
  </si>
  <si>
    <t>TOTAL OBJETIVO 3</t>
  </si>
  <si>
    <t>SUBTOTAL DE ACTIVIDADES (P1+P2+ P3)</t>
  </si>
  <si>
    <t>Costo Junta de Internet  CAPEX</t>
  </si>
  <si>
    <t>Costo Junta de Internet  OPEX</t>
  </si>
  <si>
    <t>Costo Total - JI-CDC CAPEX+OPEX</t>
  </si>
  <si>
    <t>Costo Total hogar Capex+OPEX</t>
  </si>
  <si>
    <t>Tiempo</t>
  </si>
  <si>
    <t>Total Costo</t>
  </si>
  <si>
    <t>Red Troncal</t>
  </si>
  <si>
    <t>Satelital  que contiene: Antena parabólica, módem y enrutador, y la estación terrestre.
Antena de microondas, transmisor, receptor, enrutador.
Cables, conectores y demás accesorios necesarios para garantizar una instalación segura.</t>
  </si>
  <si>
    <t>Red Última milla</t>
  </si>
  <si>
    <t>Kit de última milla: CPE (Equipo del cliente), router PoE, conectores RJ45 y supresor de picos eléctricos.
Conectores eléctricos y demás accesorios necesarios para garantizar una instalación segura, eficiente y conforme a los estándares técnicos.</t>
  </si>
  <si>
    <t>METODOLOGIA PARA LA OBTENCION DE PRESUPUESTO</t>
  </si>
  <si>
    <t xml:space="preserve">1. El CAPEX se estableció en 4 Componentes (Visita de Campo, Nodo Principal, Nodo Secundario,Kit de Ultima Milla) </t>
  </si>
  <si>
    <t>2. El OPEX se estableció en 1 Componente (Servicio de Internet y Mantenimiento)</t>
  </si>
  <si>
    <t>3. Cada uno de los componentes se dividieron en los items unitarios que los conforman</t>
  </si>
  <si>
    <t>4. Se estableció el valor de cada componente</t>
  </si>
  <si>
    <t>5. La suma de los componentes, nos da el presupuesto de los costos directos</t>
  </si>
  <si>
    <t xml:space="preserve">6. Incluyendo los costos de Administración, Utilidad e IVA, se obtuvo el presupuesto de </t>
  </si>
  <si>
    <t>implementación</t>
  </si>
  <si>
    <t>IMPLEMENTACIÓN JUNTAS DE INTERNET COMUNIDADES DE CONECTIVIDAD - (JI-CDC) - DEPARTAMENTO DEL CAUCA</t>
  </si>
  <si>
    <t>PRESUPUESTO</t>
  </si>
  <si>
    <t>CADENA DE VALOR</t>
  </si>
  <si>
    <t>ACTIVIDAD / DESCRIPCIÓN</t>
  </si>
  <si>
    <t>UNIDAD</t>
  </si>
  <si>
    <t>CANTIDAD</t>
  </si>
  <si>
    <t>Vr / UNITARIO (Valor Promedio)</t>
  </si>
  <si>
    <t xml:space="preserve">Vr / PARCIAL </t>
  </si>
  <si>
    <t>Sevicio de internet e infraestructura</t>
  </si>
  <si>
    <t>Instalar la Infraestructura para acceso público a Internet</t>
  </si>
  <si>
    <t>Visita de campo</t>
  </si>
  <si>
    <t>UN</t>
  </si>
  <si>
    <t>Instalación, Configuración, puesta en marcha nodo principal</t>
  </si>
  <si>
    <t>Instalación, Configuración, puesta en marcha nodos secundarios</t>
  </si>
  <si>
    <t>Realizar la Instalación, configuración, puesta en marcha de receptores del kit de ultima milla para comunidades de conectividad</t>
  </si>
  <si>
    <t>ASEGURAMIENTO DEL SERVICIO</t>
  </si>
  <si>
    <t>Prestar el Servicio de Internet</t>
  </si>
  <si>
    <t>Servicio de Internet y Mantenimiento</t>
  </si>
  <si>
    <t>MES</t>
  </si>
  <si>
    <t>Incrementar la promoción y apropiación para el uso efectivo de las TIC.</t>
  </si>
  <si>
    <t>Servicio de acceso y promoción a las tecnologías de la información y las comunicaciones</t>
  </si>
  <si>
    <t>Realizar las actividades de promoción con la comunidad.</t>
  </si>
  <si>
    <t>Actividades de promoción con la comunidad.</t>
  </si>
  <si>
    <t>Realizar la difusión en medios locales</t>
  </si>
  <si>
    <t>Promoción en Eventos locales o Iniciativas Municipales (1) cada año</t>
  </si>
  <si>
    <t>Difusión en medios Locales (1) cada año</t>
  </si>
  <si>
    <t>TOTAL DE LOS COSTOS DIRECTOS</t>
  </si>
  <si>
    <t>Administración</t>
  </si>
  <si>
    <t>Utilidad</t>
  </si>
  <si>
    <t>Iva Utilidad</t>
  </si>
  <si>
    <t>Iva servicio de internet, apropiación y promoción</t>
  </si>
  <si>
    <t>TOTAL COSTOS INDIRECTOS (AU + IVA)</t>
  </si>
  <si>
    <t>TOTAL COSTO IMPLEMENTACION (COSTOS DIRECTOS + INDIRECTOS)</t>
  </si>
  <si>
    <t>Realizar la Interventoría (Fase Planeación - Implementación)</t>
  </si>
  <si>
    <t>Realizar la Gerencia del Proyecto</t>
  </si>
  <si>
    <t>Pagar la Fiducia</t>
  </si>
  <si>
    <t>Imprevistos</t>
  </si>
  <si>
    <t>Pagar la Póliza Contribuyente (1% costo de implementación)</t>
  </si>
  <si>
    <t>Pagar GMF</t>
  </si>
  <si>
    <t>(4 x 1000)</t>
  </si>
  <si>
    <t>TOTAL PROYECTO</t>
  </si>
  <si>
    <t>Descripción</t>
  </si>
  <si>
    <t>Unidad</t>
  </si>
  <si>
    <t>Cantidad Hogares</t>
  </si>
  <si>
    <t>Costo Unitario</t>
  </si>
  <si>
    <t>Vr. Parcial</t>
  </si>
  <si>
    <t xml:space="preserve">Radio Enlace CPE
Rango de frecuencias (MHz) 5150 – 5875
Router AP Indoor
velocidad de TX 1167Mbps.
Banda doble de 2.4 GHz y 5 GHz.
Soportes  Base, Cable y Mástil para Instalación </t>
  </si>
  <si>
    <t>und</t>
  </si>
  <si>
    <t>Instalación, configuración equipos de red y capacitación tenica y operativa
Instalcion de todos los equipos Pasivos y Activos de la red, conectores</t>
  </si>
  <si>
    <t>SUBTOTAL:</t>
  </si>
  <si>
    <t>unid</t>
  </si>
  <si>
    <t>Valor</t>
  </si>
  <si>
    <t xml:space="preserve">Cantidad </t>
  </si>
  <si>
    <t xml:space="preserve">Cuadrilla Técnica, de Dos Personas x cuadrilla incluido  y equipos Tecnologicos en sitio. Siste Survey para el diseño y planificación y puesta en marcha de Nodos Wireles o Gpon Según tecnogia qiue aplique al contexto ( Incluye alimentación-viaticos para el personal) </t>
  </si>
  <si>
    <t>Visita Tecnica para realizar Site Survey a las viviendas indicadas por el lider, en cada una de las  comunidades de Conectividad seria un total 2460 visitas ( ( Incluye alimentación-viaticos para el personal)</t>
  </si>
  <si>
    <t>Cantidad</t>
  </si>
  <si>
    <t>Vehiculo 4x4 con conductor para Desplazamiento  y cubrir las  Comunidades y recorrido de las  viviendas desisganadas por el lider de la comunidad ( Incluye alimentación-viaticos para el personal)</t>
  </si>
  <si>
    <t>Dias</t>
  </si>
  <si>
    <t>Gabinete para rack 10 ru</t>
  </si>
  <si>
    <t>Antena satelital LEO</t>
  </si>
  <si>
    <t>Adecuación espacio existente nodo indoor terminal (Acometida eléctrica/obras civiles/Cableados/Gabinete 10 UR/UPS 3KVA, Puesta a Tierra, Mastil 3mts*3")</t>
  </si>
  <si>
    <t>Modem satelital</t>
  </si>
  <si>
    <t>Sistema  para el respaldo de energia del sistema de telecomunicaciones 4 Kva</t>
  </si>
  <si>
    <t>Mikrotic</t>
  </si>
  <si>
    <t>Aire Acondicionado</t>
  </si>
  <si>
    <t>SW 8Puertos + Instalación</t>
  </si>
  <si>
    <t>IMPLEMENTACIÓN DEL NODO PRINCIPAL</t>
  </si>
  <si>
    <t xml:space="preserve">Configuración e instalación </t>
  </si>
  <si>
    <t>Total</t>
  </si>
  <si>
    <t xml:space="preserve">Antena receptora 5 GHz, 2 pies, 5 grados, 24 dBi, polarización dual,  de doble polarización 24 dbi  5.x GHz 50Mbps, conmutador POE 10-60VDC-input, Interface 10/100/1000 Base -T Gibabit, incluye dispositivo de protección para exteriores 10/100/1000Base-T. </t>
  </si>
  <si>
    <t>kit de herramienta</t>
  </si>
  <si>
    <t xml:space="preserve">Radio Punto Multipunto 7km </t>
  </si>
  <si>
    <t>Torre</t>
  </si>
  <si>
    <t>Sistema de puesta a Tierra; incluye Varilla Cooper Weld de 14 28MM x 1 50 de Cobre Macizo; Conector Para Varilla de Puesta a Tierra 5-8 Pulgadas, cable de cobre desnudo 8 AWG</t>
  </si>
  <si>
    <t>Router con 10 Puertos Gigabit LAN y WAN</t>
  </si>
  <si>
    <t>Accesorios de Conectividad</t>
  </si>
  <si>
    <t>1,2 IMPLEMENTACION PUNTO DE ACCESO COMUNITARIO</t>
  </si>
  <si>
    <t>Tipo</t>
  </si>
  <si>
    <t>Tarifa</t>
  </si>
  <si>
    <t>Rendimiento</t>
  </si>
  <si>
    <t xml:space="preserve">Mano de Obra </t>
  </si>
  <si>
    <t>SUBTOTAL</t>
  </si>
  <si>
    <t xml:space="preserve">TOTAL COSTO DIRECTO: </t>
  </si>
  <si>
    <t>ASEGURAMIENTO DE LA PRESTACION DEL SERVICIO</t>
  </si>
  <si>
    <t xml:space="preserve">Descripción </t>
  </si>
  <si>
    <t>Tiempo (Meses)</t>
  </si>
  <si>
    <t>Ajuste Inflación 18 meses</t>
  </si>
  <si>
    <t>Valor  con ajuste inflación</t>
  </si>
  <si>
    <t>LEO Plan 2  hasta 100 hogares. OPEX / 20GB / mes</t>
  </si>
  <si>
    <t>Cudrilla de Mantenimiento - Mantenimiento preventivo y correctivo</t>
  </si>
  <si>
    <t>Mesa de ayuda</t>
  </si>
  <si>
    <t>Cudrilla de Mantenimiento - Mantenimiento preventivo y correctivo- Acceso</t>
  </si>
  <si>
    <t>Visita Fallida</t>
  </si>
  <si>
    <t>TOTAL OPERACION Y MANTENIMIENTO</t>
  </si>
  <si>
    <t>VALOR MENSUAL</t>
  </si>
  <si>
    <t>PRESUPUESTO INTERVENTORÍA</t>
  </si>
  <si>
    <t>CONCEPTO</t>
  </si>
  <si>
    <t>FACT MULTI.</t>
  </si>
  <si>
    <t>Dedicación</t>
  </si>
  <si>
    <t>Duración del proyecto (Meses)</t>
  </si>
  <si>
    <t>V.PARCIAL</t>
  </si>
  <si>
    <t>FLUJO DE CAJA</t>
  </si>
  <si>
    <t>TOTAL</t>
  </si>
  <si>
    <t>Valor mes</t>
  </si>
  <si>
    <t>SALARIOS PERSONAL DE OBRA</t>
  </si>
  <si>
    <t>Personal Mínimo Requerido</t>
  </si>
  <si>
    <t xml:space="preserve">Gerente </t>
  </si>
  <si>
    <t>Gastos Operacionales</t>
  </si>
  <si>
    <t>Profesional Jurídico</t>
  </si>
  <si>
    <t>TOTAL COSTOS FIJOS</t>
  </si>
  <si>
    <t>Profesional Tecnico</t>
  </si>
  <si>
    <t>Valor Visitas</t>
  </si>
  <si>
    <t>Profesional de control</t>
  </si>
  <si>
    <t>TOTAL COSTOS VARIABLES (visitas)</t>
  </si>
  <si>
    <t>COSTOS FIJOS + VARIABLES</t>
  </si>
  <si>
    <t xml:space="preserve"> CALCULO DE LA GERENCIA DEL PROYECTO</t>
  </si>
  <si>
    <t xml:space="preserve">PRESUPUESTO </t>
  </si>
  <si>
    <t>ADMINISTRACION</t>
  </si>
  <si>
    <t>GASTOS OPERACIONALES</t>
  </si>
  <si>
    <t>Transporte (Camioneta)</t>
  </si>
  <si>
    <t>Viaticos (Hotel - Alimentación)</t>
  </si>
  <si>
    <t>Papeleria e insumos de oficina (resmas, carpetas AZ, cartuchos. Lapiz, esfero borrador, grapadoras, etc)</t>
  </si>
  <si>
    <t>Oficina y servicios publicos</t>
  </si>
  <si>
    <t>GERENCIA</t>
  </si>
  <si>
    <t>COSTO TOTAL GERENCIA</t>
  </si>
  <si>
    <t>mas IVA 19%</t>
  </si>
  <si>
    <r>
      <rPr>
        <sz val="16"/>
        <color rgb="FFFFFFFF"/>
        <rFont val="Arial Black"/>
        <family val="2"/>
      </rPr>
      <t>PRESUPUESTO FIDUCIA</t>
    </r>
  </si>
  <si>
    <r>
      <rPr>
        <sz val="11"/>
        <rFont val="Arial Black"/>
        <family val="2"/>
      </rPr>
      <t>COSTOS FIJOS FIDUCIARIOS</t>
    </r>
  </si>
  <si>
    <r>
      <rPr>
        <sz val="11"/>
        <rFont val="Arial Black"/>
        <family val="2"/>
      </rPr>
      <t>TOTAL</t>
    </r>
  </si>
  <si>
    <t>SALARIO MINIMO  A 2025</t>
  </si>
  <si>
    <r>
      <rPr>
        <sz val="11"/>
        <rFont val="Trebuchet MS"/>
        <family val="2"/>
      </rPr>
      <t>DURACIÓN DEL ENCARGO FIDUCIARIO (MESES)</t>
    </r>
  </si>
  <si>
    <t>COSTO MENSUAL FIDUCIA (2 SMMLV + IVA)</t>
  </si>
  <si>
    <r>
      <rPr>
        <sz val="11"/>
        <rFont val="Trebuchet MS"/>
        <family val="2"/>
      </rPr>
      <t>COSTO TOTAL FIJO FIDUCIA</t>
    </r>
  </si>
  <si>
    <t>COSTO CONTRACTUAL (0 SMMLV + IVA)</t>
  </si>
  <si>
    <r>
      <rPr>
        <sz val="11"/>
        <rFont val="Arial Black"/>
        <family val="2"/>
      </rPr>
      <t>VALOR TOTAL COSTOS FIDUCIARIOS</t>
    </r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</si>
  <si>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</si>
  <si>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</si>
  <si>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</si>
  <si>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</si>
  <si>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</si>
  <si>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</si>
  <si>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</si>
  <si>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</si>
  <si>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</si>
  <si>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</si>
  <si>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</si>
  <si>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</si>
  <si>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</si>
  <si>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</si>
  <si>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</si>
  <si>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</si>
  <si>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</si>
  <si>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</si>
  <si>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1.  Aumentar el acceso y aprovechamiento de servicios de conectividad a Internet en las zonas rurales del municipio XXX mediante la implementación del programa Juntas de Internet - Comunidades de Conectividad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</si>
</sst>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"/>
    <numFmt numFmtId="167" formatCode="_-* #,##0_-;\-* #,##0_-;_-* &quot;-&quot;??_-;_-@_-"/>
    <numFmt numFmtId="168" formatCode="_-&quot;$&quot;\ * #,##0_-;\-&quot;$&quot;\ * #,##0_-;_-&quot;$&quot;\ * &quot;-&quot;??_-;_-@_-"/>
    <numFmt numFmtId="169" formatCode="_-&quot;$&quot;\ * #,##0_-;\-&quot;$&quot;\ * #,##0_-;_-&quot;$&quot;\ * &quot;-&quot;_-;_-@"/>
    <numFmt numFmtId="170" formatCode="_-* #,##0_-;\-* #,##0_-;_-* &quot;-&quot;_-;_-@"/>
    <numFmt numFmtId="171" formatCode="_-* #,##0.00_-;\-* #,##0.00_-;_-* &quot;-&quot;_-;_-@"/>
    <numFmt numFmtId="172" formatCode="&quot;$&quot;\ #,##0"/>
    <numFmt numFmtId="173" formatCode="_(&quot;$&quot;\ * #,##0.00_);_(&quot;$&quot;\ * \(#,##0.00\);_(&quot;$&quot;\ * &quot;-&quot;??_);_(@_)"/>
    <numFmt numFmtId="174" formatCode="0.0%"/>
    <numFmt numFmtId="175" formatCode="_(* #,##0.0_);_(* \(#,##0.0\);_(* &quot;-&quot;??_);_(@_)"/>
    <numFmt numFmtId="176" formatCode="_(* #,##0_);_(* \(#,##0\);_(* &quot;-&quot;??_);_(@_)"/>
    <numFmt numFmtId="177" formatCode="_(* #,##0.00_);_(* \(#,##0.00\);_(* &quot;-&quot;??_);_(@_)"/>
    <numFmt numFmtId="178" formatCode="_-&quot;$&quot;\ * #,##0.00_-;\-&quot;$&quot;\ * #,##0.00_-;_-&quot;$&quot;\ * &quot;-&quot;??_-;_-@"/>
    <numFmt numFmtId="179" formatCode="_(&quot;$&quot;\ * #,##0_);_(&quot;$&quot;\ * \(#,##0\);_(&quot;$&quot;\ * &quot;-&quot;??_);_(@_)"/>
    <numFmt numFmtId="180" formatCode="_-* #,##0.00_-;\-* #,##0.00_-;_-* &quot;-&quot;??_-;_-@"/>
    <numFmt numFmtId="181" formatCode="_-&quot;$&quot;* #,##0.00_-;\-&quot;$&quot;* #,##0.00_-;_-&quot;$&quot;* &quot;-&quot;??_-;_-@"/>
    <numFmt numFmtId="182" formatCode="\$\ #,##0"/>
  </numFmts>
  <fonts count="59">
    <font>
      <sz val="11"/>
      <color theme="1"/>
      <name val="Aptos Narrow"/>
      <family val="2"/>
      <scheme val="minor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FFFFFF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Century Gothic"/>
      <family val="1"/>
    </font>
    <font>
      <sz val="10"/>
      <color theme="1"/>
      <name val="Century Gothic"/>
      <family val="2"/>
    </font>
    <font>
      <sz val="10"/>
      <color theme="1"/>
      <name val="Century Gothic"/>
      <family val="1"/>
    </font>
    <font>
      <sz val="10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9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9"/>
      <color theme="1"/>
      <name val="Aptos Narrow"/>
      <family val="2"/>
      <scheme val="minor"/>
    </font>
    <font>
      <sz val="9"/>
      <name val="Arial MT"/>
      <family val="2"/>
    </font>
    <font>
      <sz val="10"/>
      <name val="Arial MT"/>
    </font>
    <font>
      <sz val="10"/>
      <color rgb="FF000000"/>
      <name val="Arial MT"/>
      <family val="2"/>
    </font>
    <font>
      <b/>
      <sz val="8"/>
      <color theme="0"/>
      <name val="Arial"/>
      <family val="2"/>
    </font>
    <font>
      <b/>
      <sz val="10"/>
      <color theme="0"/>
      <name val="Arial MT"/>
    </font>
    <font>
      <b/>
      <sz val="10"/>
      <color theme="0"/>
      <name val="Arial MT"/>
      <family val="2"/>
    </font>
    <font>
      <sz val="9"/>
      <name val="Arial MT"/>
    </font>
    <font>
      <sz val="10"/>
      <name val="Arial MT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2"/>
    </font>
    <font>
      <sz val="11"/>
      <name val="Century Gothic"/>
      <family val="1"/>
    </font>
    <font>
      <sz val="10"/>
      <color rgb="FF000000"/>
      <name val="Aptos Narrow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6"/>
      <name val="Arial Black"/>
      <family val="2"/>
    </font>
    <font>
      <sz val="16"/>
      <color rgb="FFFFFFFF"/>
      <name val="Arial Black"/>
      <family val="2"/>
    </font>
    <font>
      <sz val="11"/>
      <name val="Arial Black"/>
      <family val="2"/>
    </font>
    <font>
      <sz val="11"/>
      <name val="Trebuchet MS"/>
      <family val="2"/>
    </font>
    <font>
      <sz val="11"/>
      <color rgb="FF000000"/>
      <name val="Trebuchet MS"/>
      <family val="2"/>
    </font>
    <font>
      <sz val="11"/>
      <color rgb="FF000000"/>
      <name val="Arial Black"/>
      <family val="2"/>
    </font>
  </fonts>
  <fills count="29">
    <fill>
      <patternFill patternType="none"/>
    </fill>
    <fill>
      <patternFill patternType="gray125"/>
    </fill>
    <fill>
      <patternFill patternType="solid">
        <fgColor rgb="FF1F4E78"/>
        <bgColor rgb="FF8EA9DB"/>
      </patternFill>
    </fill>
    <fill>
      <patternFill patternType="solid">
        <fgColor rgb="FF0070C0"/>
        <bgColor rgb="FF0070C0"/>
      </patternFill>
    </fill>
    <fill>
      <patternFill patternType="solid">
        <fgColor rgb="FF8EAADB"/>
        <bgColor rgb="FF8EAADB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rgb="FF8EAADB"/>
      </patternFill>
    </fill>
    <fill>
      <patternFill patternType="solid">
        <fgColor rgb="FF1F4E78"/>
        <bgColor rgb="FF000000"/>
      </patternFill>
    </fill>
    <fill>
      <patternFill patternType="solid">
        <fgColor theme="0"/>
        <bgColor rgb="FF8EAADB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FFFF"/>
        <bgColor rgb="FF8EAADB"/>
      </patternFill>
    </fill>
    <fill>
      <patternFill patternType="solid">
        <fgColor rgb="FF525252"/>
        <bgColor rgb="FF000000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000000"/>
      </patternFill>
    </fill>
    <fill>
      <patternFill patternType="solid">
        <fgColor rgb="FF4D93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212B35"/>
      </patternFill>
    </fill>
    <fill>
      <patternFill patternType="solid">
        <fgColor rgb="FFD5DCE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A6A6A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8">
    <xf numFmtId="0" fontId="0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0" fontId="43" fillId="0" borderId="0"/>
    <xf numFmtId="0" fontId="22" fillId="0" borderId="0"/>
  </cellStyleXfs>
  <cellXfs count="359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3" borderId="6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justify" vertical="center"/>
    </xf>
    <xf numFmtId="0" fontId="6" fillId="5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66" fontId="6" fillId="4" borderId="6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2" fillId="7" borderId="6" xfId="0" applyFont="1" applyFill="1" applyBorder="1"/>
    <xf numFmtId="0" fontId="1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66" fontId="6" fillId="8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8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0" fillId="0" borderId="1" xfId="0" applyBorder="1"/>
    <xf numFmtId="0" fontId="9" fillId="9" borderId="1" xfId="0" applyFont="1" applyFill="1" applyBorder="1" applyAlignment="1">
      <alignment horizontal="center" vertical="center"/>
    </xf>
    <xf numFmtId="167" fontId="9" fillId="9" borderId="1" xfId="0" applyNumberFormat="1" applyFont="1" applyFill="1" applyBorder="1" applyAlignment="1">
      <alignment horizontal="center" vertical="center" wrapText="1"/>
    </xf>
    <xf numFmtId="167" fontId="9" fillId="9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wrapText="1"/>
    </xf>
    <xf numFmtId="167" fontId="7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10" borderId="13" xfId="0" applyFont="1" applyFill="1" applyBorder="1" applyAlignment="1">
      <alignment wrapText="1"/>
    </xf>
    <xf numFmtId="0" fontId="11" fillId="11" borderId="1" xfId="0" applyFont="1" applyFill="1" applyBorder="1"/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1" fillId="11" borderId="5" xfId="0" applyFont="1" applyFill="1" applyBorder="1"/>
    <xf numFmtId="0" fontId="11" fillId="11" borderId="1" xfId="0" applyFont="1" applyFill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wrapText="1"/>
    </xf>
    <xf numFmtId="168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68" fontId="0" fillId="0" borderId="5" xfId="0" applyNumberFormat="1" applyBorder="1"/>
    <xf numFmtId="168" fontId="0" fillId="0" borderId="5" xfId="1" applyNumberFormat="1" applyFont="1" applyBorder="1" applyAlignment="1">
      <alignment horizontal="center"/>
    </xf>
    <xf numFmtId="0" fontId="16" fillId="0" borderId="16" xfId="4" applyFont="1" applyBorder="1" applyAlignment="1">
      <alignment horizontal="center"/>
    </xf>
    <xf numFmtId="0" fontId="16" fillId="0" borderId="17" xfId="4" applyFont="1" applyBorder="1" applyAlignment="1">
      <alignment horizontal="center"/>
    </xf>
    <xf numFmtId="0" fontId="17" fillId="0" borderId="16" xfId="4" applyFont="1" applyBorder="1" applyAlignment="1">
      <alignment horizontal="left" vertical="center" wrapText="1"/>
    </xf>
    <xf numFmtId="0" fontId="18" fillId="0" borderId="17" xfId="4" applyFont="1" applyBorder="1" applyAlignment="1">
      <alignment horizontal="center" vertical="center"/>
    </xf>
    <xf numFmtId="3" fontId="18" fillId="0" borderId="17" xfId="4" applyNumberFormat="1" applyFont="1" applyBorder="1" applyAlignment="1">
      <alignment horizontal="center" vertical="center"/>
    </xf>
    <xf numFmtId="169" fontId="18" fillId="0" borderId="17" xfId="4" applyNumberFormat="1" applyFont="1" applyBorder="1" applyAlignment="1">
      <alignment horizontal="center" vertical="center"/>
    </xf>
    <xf numFmtId="0" fontId="18" fillId="0" borderId="16" xfId="4" applyFont="1" applyBorder="1" applyAlignment="1">
      <alignment horizontal="left" vertical="center" wrapText="1"/>
    </xf>
    <xf numFmtId="0" fontId="18" fillId="0" borderId="17" xfId="4" applyFont="1" applyBorder="1" applyAlignment="1">
      <alignment horizontal="left" vertical="center"/>
    </xf>
    <xf numFmtId="0" fontId="18" fillId="0" borderId="17" xfId="4" applyFont="1" applyBorder="1" applyAlignment="1">
      <alignment horizontal="left" vertical="center" wrapText="1"/>
    </xf>
    <xf numFmtId="169" fontId="18" fillId="0" borderId="17" xfId="2" applyNumberFormat="1" applyFont="1" applyBorder="1" applyAlignment="1">
      <alignment horizontal="center" vertical="center"/>
    </xf>
    <xf numFmtId="164" fontId="16" fillId="0" borderId="17" xfId="2" applyFont="1" applyBorder="1" applyAlignment="1">
      <alignment horizontal="center"/>
    </xf>
    <xf numFmtId="0" fontId="18" fillId="0" borderId="18" xfId="4" applyFont="1" applyBorder="1" applyAlignment="1">
      <alignment horizontal="left" vertical="center" wrapText="1"/>
    </xf>
    <xf numFmtId="0" fontId="18" fillId="0" borderId="18" xfId="4" applyFont="1" applyBorder="1" applyAlignment="1">
      <alignment horizontal="center" vertical="center"/>
    </xf>
    <xf numFmtId="0" fontId="18" fillId="0" borderId="19" xfId="4" applyFont="1" applyBorder="1" applyAlignment="1">
      <alignment horizontal="center" vertical="center"/>
    </xf>
    <xf numFmtId="164" fontId="18" fillId="0" borderId="17" xfId="2" applyFont="1" applyBorder="1" applyAlignment="1">
      <alignment horizontal="right" vertical="center"/>
    </xf>
    <xf numFmtId="0" fontId="18" fillId="0" borderId="1" xfId="4" applyFont="1" applyBorder="1" applyAlignment="1">
      <alignment horizontal="left" vertical="center" wrapText="1"/>
    </xf>
    <xf numFmtId="0" fontId="18" fillId="0" borderId="1" xfId="4" applyFont="1" applyBorder="1" applyAlignment="1">
      <alignment horizontal="center" vertical="center"/>
    </xf>
    <xf numFmtId="0" fontId="18" fillId="0" borderId="0" xfId="4" applyFont="1"/>
    <xf numFmtId="0" fontId="16" fillId="0" borderId="16" xfId="4" applyFont="1" applyBorder="1" applyAlignment="1">
      <alignment horizontal="left"/>
    </xf>
    <xf numFmtId="0" fontId="18" fillId="0" borderId="16" xfId="4" applyFont="1" applyBorder="1" applyAlignment="1">
      <alignment horizontal="left" vertical="center"/>
    </xf>
    <xf numFmtId="0" fontId="18" fillId="0" borderId="18" xfId="4" applyFont="1" applyBorder="1" applyAlignment="1">
      <alignment horizontal="left" wrapText="1"/>
    </xf>
    <xf numFmtId="0" fontId="18" fillId="0" borderId="17" xfId="4" applyFont="1" applyBorder="1" applyAlignment="1">
      <alignment horizontal="center"/>
    </xf>
    <xf numFmtId="0" fontId="16" fillId="0" borderId="0" xfId="4" applyFont="1"/>
    <xf numFmtId="164" fontId="16" fillId="0" borderId="17" xfId="2" applyFont="1" applyBorder="1"/>
    <xf numFmtId="164" fontId="16" fillId="0" borderId="17" xfId="2" applyFont="1" applyBorder="1" applyAlignment="1">
      <alignment horizontal="right"/>
    </xf>
    <xf numFmtId="170" fontId="16" fillId="0" borderId="0" xfId="4" applyNumberFormat="1" applyFont="1"/>
    <xf numFmtId="0" fontId="16" fillId="0" borderId="17" xfId="4" applyFont="1" applyBorder="1" applyAlignment="1">
      <alignment horizontal="center" wrapText="1"/>
    </xf>
    <xf numFmtId="0" fontId="18" fillId="0" borderId="16" xfId="4" applyFont="1" applyBorder="1" applyAlignment="1">
      <alignment horizontal="left"/>
    </xf>
    <xf numFmtId="4" fontId="18" fillId="0" borderId="17" xfId="4" applyNumberFormat="1" applyFont="1" applyBorder="1" applyAlignment="1">
      <alignment horizontal="right"/>
    </xf>
    <xf numFmtId="3" fontId="18" fillId="0" borderId="17" xfId="4" applyNumberFormat="1" applyFont="1" applyBorder="1" applyAlignment="1">
      <alignment horizontal="right"/>
    </xf>
    <xf numFmtId="0" fontId="16" fillId="0" borderId="17" xfId="4" applyFont="1" applyBorder="1" applyAlignment="1">
      <alignment horizontal="right"/>
    </xf>
    <xf numFmtId="3" fontId="16" fillId="0" borderId="17" xfId="4" applyNumberFormat="1" applyFont="1" applyBorder="1" applyAlignment="1">
      <alignment horizontal="right"/>
    </xf>
    <xf numFmtId="0" fontId="19" fillId="0" borderId="20" xfId="4" applyFont="1" applyBorder="1"/>
    <xf numFmtId="0" fontId="19" fillId="0" borderId="19" xfId="4" applyFont="1" applyBorder="1"/>
    <xf numFmtId="164" fontId="16" fillId="0" borderId="17" xfId="2" applyFont="1" applyBorder="1" applyAlignment="1">
      <alignment horizontal="right" vertical="center"/>
    </xf>
    <xf numFmtId="0" fontId="18" fillId="0" borderId="18" xfId="4" applyFont="1" applyBorder="1" applyAlignment="1">
      <alignment horizontal="left" vertical="center"/>
    </xf>
    <xf numFmtId="170" fontId="18" fillId="0" borderId="0" xfId="4" applyNumberFormat="1" applyFont="1" applyAlignment="1">
      <alignment vertical="center"/>
    </xf>
    <xf numFmtId="164" fontId="0" fillId="0" borderId="0" xfId="0" applyNumberFormat="1"/>
    <xf numFmtId="164" fontId="21" fillId="0" borderId="16" xfId="2" applyFont="1" applyBorder="1" applyAlignment="1">
      <alignment horizontal="right" vertical="center"/>
    </xf>
    <xf numFmtId="0" fontId="16" fillId="0" borderId="17" xfId="4" applyFont="1" applyBorder="1" applyAlignment="1">
      <alignment horizontal="center" vertical="center"/>
    </xf>
    <xf numFmtId="3" fontId="16" fillId="0" borderId="17" xfId="4" applyNumberFormat="1" applyFont="1" applyBorder="1" applyAlignment="1">
      <alignment horizontal="center" vertical="center"/>
    </xf>
    <xf numFmtId="170" fontId="18" fillId="0" borderId="17" xfId="4" applyNumberFormat="1" applyFont="1" applyBorder="1" applyAlignment="1">
      <alignment horizontal="center" vertical="center" wrapText="1"/>
    </xf>
    <xf numFmtId="171" fontId="18" fillId="0" borderId="17" xfId="4" applyNumberFormat="1" applyFont="1" applyBorder="1" applyAlignment="1">
      <alignment horizontal="center" vertical="center" wrapText="1"/>
    </xf>
    <xf numFmtId="164" fontId="18" fillId="0" borderId="17" xfId="2" applyFont="1" applyBorder="1" applyAlignment="1">
      <alignment horizontal="center" vertical="center" wrapText="1"/>
    </xf>
    <xf numFmtId="170" fontId="18" fillId="0" borderId="19" xfId="4" applyNumberFormat="1" applyFont="1" applyBorder="1" applyAlignment="1">
      <alignment horizontal="center" vertical="center" wrapText="1"/>
    </xf>
    <xf numFmtId="0" fontId="18" fillId="0" borderId="0" xfId="4" applyFont="1" applyAlignment="1">
      <alignment horizontal="left"/>
    </xf>
    <xf numFmtId="0" fontId="18" fillId="0" borderId="0" xfId="4" applyFont="1" applyAlignment="1">
      <alignment horizontal="center" vertical="center"/>
    </xf>
    <xf numFmtId="170" fontId="16" fillId="0" borderId="0" xfId="4" applyNumberFormat="1" applyFont="1" applyAlignment="1">
      <alignment horizontal="center" vertical="center"/>
    </xf>
    <xf numFmtId="164" fontId="16" fillId="0" borderId="17" xfId="2" applyFont="1" applyBorder="1" applyAlignment="1">
      <alignment horizontal="center" vertical="center"/>
    </xf>
    <xf numFmtId="0" fontId="20" fillId="0" borderId="17" xfId="4" applyFont="1" applyBorder="1" applyAlignment="1">
      <alignment horizontal="left" vertical="center" wrapText="1"/>
    </xf>
    <xf numFmtId="0" fontId="18" fillId="0" borderId="17" xfId="4" applyFont="1" applyBorder="1" applyAlignment="1">
      <alignment wrapText="1"/>
    </xf>
    <xf numFmtId="0" fontId="16" fillId="0" borderId="0" xfId="4" applyFont="1" applyAlignment="1">
      <alignment horizontal="center" vertical="center"/>
    </xf>
    <xf numFmtId="169" fontId="16" fillId="0" borderId="17" xfId="4" applyNumberFormat="1" applyFont="1" applyBorder="1" applyAlignment="1">
      <alignment horizontal="center" vertical="center"/>
    </xf>
    <xf numFmtId="169" fontId="16" fillId="0" borderId="17" xfId="2" applyNumberFormat="1" applyFont="1" applyBorder="1" applyAlignment="1">
      <alignment horizontal="center" vertical="center"/>
    </xf>
    <xf numFmtId="0" fontId="16" fillId="0" borderId="16" xfId="4" applyFont="1" applyBorder="1" applyAlignment="1">
      <alignment horizontal="center" vertical="center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center" vertical="center" wrapText="1"/>
    </xf>
    <xf numFmtId="3" fontId="23" fillId="17" borderId="23" xfId="0" applyNumberFormat="1" applyFont="1" applyFill="1" applyBorder="1" applyAlignment="1">
      <alignment horizontal="center" vertical="top" wrapText="1"/>
    </xf>
    <xf numFmtId="3" fontId="23" fillId="17" borderId="23" xfId="0" applyNumberFormat="1" applyFont="1" applyFill="1" applyBorder="1" applyAlignment="1">
      <alignment horizontal="left" vertical="top" wrapText="1"/>
    </xf>
    <xf numFmtId="3" fontId="24" fillId="18" borderId="21" xfId="0" applyNumberFormat="1" applyFont="1" applyFill="1" applyBorder="1" applyAlignment="1">
      <alignment horizontal="left" wrapText="1"/>
    </xf>
    <xf numFmtId="3" fontId="13" fillId="0" borderId="0" xfId="0" applyNumberFormat="1" applyFont="1" applyAlignment="1">
      <alignment horizontal="center" vertical="center" wrapText="1"/>
    </xf>
    <xf numFmtId="3" fontId="25" fillId="18" borderId="21" xfId="0" applyNumberFormat="1" applyFont="1" applyFill="1" applyBorder="1" applyAlignment="1">
      <alignment horizontal="left" wrapText="1"/>
    </xf>
    <xf numFmtId="172" fontId="24" fillId="18" borderId="21" xfId="0" applyNumberFormat="1" applyFont="1" applyFill="1" applyBorder="1" applyAlignment="1">
      <alignment horizontal="center" vertical="center" wrapText="1"/>
    </xf>
    <xf numFmtId="9" fontId="26" fillId="0" borderId="15" xfId="3" applyFont="1" applyBorder="1" applyAlignment="1">
      <alignment horizontal="center" vertical="center" wrapText="1"/>
    </xf>
    <xf numFmtId="168" fontId="26" fillId="0" borderId="12" xfId="1" applyNumberFormat="1" applyFont="1" applyBorder="1" applyAlignment="1">
      <alignment horizontal="center" vertical="center" wrapText="1"/>
    </xf>
    <xf numFmtId="3" fontId="23" fillId="16" borderId="23" xfId="0" applyNumberFormat="1" applyFont="1" applyFill="1" applyBorder="1" applyAlignment="1">
      <alignment horizontal="left" vertical="top" wrapText="1"/>
    </xf>
    <xf numFmtId="3" fontId="22" fillId="16" borderId="23" xfId="0" applyNumberFormat="1" applyFont="1" applyFill="1" applyBorder="1" applyAlignment="1">
      <alignment horizontal="left" wrapText="1"/>
    </xf>
    <xf numFmtId="172" fontId="27" fillId="16" borderId="23" xfId="0" applyNumberFormat="1" applyFont="1" applyFill="1" applyBorder="1" applyAlignment="1">
      <alignment horizontal="center" vertical="center" wrapText="1" shrinkToFit="1"/>
    </xf>
    <xf numFmtId="10" fontId="0" fillId="19" borderId="15" xfId="3" applyNumberFormat="1" applyFont="1" applyFill="1" applyBorder="1" applyAlignment="1">
      <alignment horizontal="center" vertical="center" wrapText="1"/>
    </xf>
    <xf numFmtId="3" fontId="0" fillId="19" borderId="12" xfId="0" applyNumberFormat="1" applyFill="1" applyBorder="1" applyAlignment="1">
      <alignment horizontal="center" vertical="center" wrapText="1"/>
    </xf>
    <xf numFmtId="3" fontId="0" fillId="19" borderId="15" xfId="0" applyNumberFormat="1" applyFill="1" applyBorder="1" applyAlignment="1">
      <alignment wrapText="1"/>
    </xf>
    <xf numFmtId="3" fontId="0" fillId="19" borderId="12" xfId="0" applyNumberFormat="1" applyFill="1" applyBorder="1" applyAlignment="1">
      <alignment wrapText="1"/>
    </xf>
    <xf numFmtId="172" fontId="27" fillId="16" borderId="24" xfId="0" applyNumberFormat="1" applyFont="1" applyFill="1" applyBorder="1" applyAlignment="1">
      <alignment horizontal="center" vertical="center" wrapText="1" shrinkToFit="1"/>
    </xf>
    <xf numFmtId="3" fontId="28" fillId="0" borderId="0" xfId="0" applyNumberFormat="1" applyFont="1" applyAlignment="1">
      <alignment horizontal="center" vertical="center" wrapText="1"/>
    </xf>
    <xf numFmtId="3" fontId="29" fillId="0" borderId="23" xfId="0" applyNumberFormat="1" applyFont="1" applyBorder="1" applyAlignment="1">
      <alignment horizontal="left" vertical="top" wrapText="1"/>
    </xf>
    <xf numFmtId="3" fontId="30" fillId="0" borderId="23" xfId="0" applyNumberFormat="1" applyFont="1" applyBorder="1" applyAlignment="1">
      <alignment horizontal="center" vertical="center" wrapText="1"/>
    </xf>
    <xf numFmtId="3" fontId="31" fillId="0" borderId="23" xfId="0" applyNumberFormat="1" applyFont="1" applyBorder="1" applyAlignment="1">
      <alignment horizontal="center" vertical="center" wrapText="1" shrinkToFit="1"/>
    </xf>
    <xf numFmtId="168" fontId="31" fillId="0" borderId="25" xfId="1" applyNumberFormat="1" applyFont="1" applyBorder="1" applyAlignment="1">
      <alignment horizontal="center" vertical="center" wrapText="1" shrinkToFit="1"/>
    </xf>
    <xf numFmtId="168" fontId="31" fillId="0" borderId="1" xfId="1" applyNumberFormat="1" applyFont="1" applyBorder="1" applyAlignment="1">
      <alignment horizontal="center" vertical="center" wrapText="1" shrinkToFit="1"/>
    </xf>
    <xf numFmtId="3" fontId="0" fillId="0" borderId="15" xfId="0" applyNumberFormat="1" applyBorder="1" applyAlignment="1">
      <alignment wrapText="1"/>
    </xf>
    <xf numFmtId="3" fontId="0" fillId="0" borderId="12" xfId="0" applyNumberFormat="1" applyBorder="1" applyAlignment="1">
      <alignment wrapText="1"/>
    </xf>
    <xf numFmtId="10" fontId="0" fillId="0" borderId="15" xfId="3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168" fontId="31" fillId="0" borderId="4" xfId="1" applyNumberFormat="1" applyFont="1" applyBorder="1" applyAlignment="1">
      <alignment horizontal="center" vertical="center" wrapText="1" shrinkToFit="1"/>
    </xf>
    <xf numFmtId="3" fontId="30" fillId="19" borderId="23" xfId="0" applyNumberFormat="1" applyFont="1" applyFill="1" applyBorder="1" applyAlignment="1">
      <alignment horizontal="center" vertical="center" wrapText="1"/>
    </xf>
    <xf numFmtId="3" fontId="31" fillId="19" borderId="23" xfId="0" applyNumberFormat="1" applyFont="1" applyFill="1" applyBorder="1" applyAlignment="1">
      <alignment horizontal="center" vertical="center" wrapText="1" shrinkToFit="1"/>
    </xf>
    <xf numFmtId="168" fontId="31" fillId="19" borderId="25" xfId="1" applyNumberFormat="1" applyFont="1" applyFill="1" applyBorder="1" applyAlignment="1">
      <alignment horizontal="center" vertical="center" wrapText="1" shrinkToFit="1"/>
    </xf>
    <xf numFmtId="3" fontId="32" fillId="18" borderId="26" xfId="0" applyNumberFormat="1" applyFont="1" applyFill="1" applyBorder="1" applyAlignment="1">
      <alignment horizontal="left" vertical="center" wrapText="1"/>
    </xf>
    <xf numFmtId="3" fontId="33" fillId="18" borderId="26" xfId="0" applyNumberFormat="1" applyFont="1" applyFill="1" applyBorder="1" applyAlignment="1">
      <alignment horizontal="center" vertical="center" wrapText="1"/>
    </xf>
    <xf numFmtId="3" fontId="34" fillId="18" borderId="26" xfId="0" applyNumberFormat="1" applyFont="1" applyFill="1" applyBorder="1" applyAlignment="1">
      <alignment horizontal="right" vertical="center" wrapText="1" shrinkToFit="1"/>
    </xf>
    <xf numFmtId="3" fontId="34" fillId="18" borderId="26" xfId="0" applyNumberFormat="1" applyFont="1" applyFill="1" applyBorder="1" applyAlignment="1">
      <alignment horizontal="center" vertical="center" wrapText="1" shrinkToFit="1"/>
    </xf>
    <xf numFmtId="3" fontId="23" fillId="16" borderId="27" xfId="0" applyNumberFormat="1" applyFont="1" applyFill="1" applyBorder="1" applyAlignment="1">
      <alignment horizontal="left" vertical="top" wrapText="1"/>
    </xf>
    <xf numFmtId="3" fontId="22" fillId="16" borderId="27" xfId="0" applyNumberFormat="1" applyFont="1" applyFill="1" applyBorder="1" applyAlignment="1">
      <alignment horizontal="left" wrapText="1"/>
    </xf>
    <xf numFmtId="3" fontId="35" fillId="0" borderId="1" xfId="0" applyNumberFormat="1" applyFont="1" applyBorder="1" applyAlignment="1">
      <alignment horizontal="left" vertical="top" wrapText="1"/>
    </xf>
    <xf numFmtId="3" fontId="36" fillId="0" borderId="1" xfId="0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 shrinkToFit="1"/>
    </xf>
    <xf numFmtId="3" fontId="30" fillId="0" borderId="0" xfId="0" applyNumberFormat="1" applyFont="1" applyAlignment="1">
      <alignment horizontal="left" vertical="top" wrapText="1"/>
    </xf>
    <xf numFmtId="3" fontId="30" fillId="0" borderId="0" xfId="0" applyNumberFormat="1" applyFont="1" applyAlignment="1">
      <alignment horizontal="center" vertical="top" wrapText="1"/>
    </xf>
    <xf numFmtId="3" fontId="31" fillId="0" borderId="0" xfId="0" applyNumberFormat="1" applyFont="1" applyAlignment="1">
      <alignment horizontal="center" vertical="top" wrapText="1" shrinkToFit="1"/>
    </xf>
    <xf numFmtId="3" fontId="24" fillId="18" borderId="26" xfId="0" applyNumberFormat="1" applyFont="1" applyFill="1" applyBorder="1" applyAlignment="1">
      <alignment horizontal="left" vertical="center" wrapText="1"/>
    </xf>
    <xf numFmtId="3" fontId="37" fillId="16" borderId="23" xfId="0" applyNumberFormat="1" applyFont="1" applyFill="1" applyBorder="1" applyAlignment="1">
      <alignment horizontal="center" vertical="center" wrapText="1"/>
    </xf>
    <xf numFmtId="3" fontId="36" fillId="0" borderId="23" xfId="0" applyNumberFormat="1" applyFont="1" applyBorder="1" applyAlignment="1">
      <alignment horizontal="center" vertical="center" wrapText="1"/>
    </xf>
    <xf numFmtId="3" fontId="30" fillId="0" borderId="23" xfId="0" applyNumberFormat="1" applyFont="1" applyBorder="1" applyAlignment="1">
      <alignment horizontal="left" vertical="top" wrapText="1"/>
    </xf>
    <xf numFmtId="3" fontId="36" fillId="0" borderId="23" xfId="0" applyNumberFormat="1" applyFont="1" applyBorder="1" applyAlignment="1">
      <alignment horizontal="center" vertical="top" wrapText="1"/>
    </xf>
    <xf numFmtId="3" fontId="22" fillId="0" borderId="28" xfId="0" applyNumberFormat="1" applyFont="1" applyBorder="1" applyAlignment="1">
      <alignment wrapText="1"/>
    </xf>
    <xf numFmtId="3" fontId="23" fillId="20" borderId="1" xfId="0" applyNumberFormat="1" applyFont="1" applyFill="1" applyBorder="1" applyAlignment="1">
      <alignment vertical="top" wrapText="1"/>
    </xf>
    <xf numFmtId="3" fontId="38" fillId="0" borderId="1" xfId="0" applyNumberFormat="1" applyFont="1" applyBorder="1" applyAlignment="1">
      <alignment vertical="top" wrapText="1"/>
    </xf>
    <xf numFmtId="3" fontId="23" fillId="0" borderId="1" xfId="0" applyNumberFormat="1" applyFont="1" applyBorder="1" applyAlignment="1">
      <alignment vertical="top" wrapText="1"/>
    </xf>
    <xf numFmtId="9" fontId="38" fillId="0" borderId="1" xfId="3" applyFont="1" applyFill="1" applyBorder="1" applyAlignment="1">
      <alignment horizontal="center" vertical="top" wrapText="1"/>
    </xf>
    <xf numFmtId="3" fontId="38" fillId="20" borderId="1" xfId="0" applyNumberFormat="1" applyFont="1" applyFill="1" applyBorder="1" applyAlignment="1">
      <alignment vertical="top" wrapText="1"/>
    </xf>
    <xf numFmtId="9" fontId="38" fillId="20" borderId="1" xfId="3" applyFont="1" applyFill="1" applyBorder="1" applyAlignment="1">
      <alignment horizontal="center" vertical="top" wrapText="1"/>
    </xf>
    <xf numFmtId="3" fontId="13" fillId="0" borderId="0" xfId="0" applyNumberFormat="1" applyFont="1" applyAlignment="1">
      <alignment horizontal="center" wrapText="1"/>
    </xf>
    <xf numFmtId="3" fontId="38" fillId="20" borderId="1" xfId="0" applyNumberFormat="1" applyFont="1" applyFill="1" applyBorder="1" applyAlignment="1">
      <alignment horizontal="left" vertical="top" wrapText="1"/>
    </xf>
    <xf numFmtId="9" fontId="31" fillId="0" borderId="1" xfId="3" applyFont="1" applyBorder="1" applyAlignment="1">
      <alignment horizontal="center" vertical="top" wrapText="1" shrinkToFit="1"/>
    </xf>
    <xf numFmtId="172" fontId="27" fillId="16" borderId="21" xfId="0" applyNumberFormat="1" applyFont="1" applyFill="1" applyBorder="1" applyAlignment="1">
      <alignment horizontal="center" vertical="center" wrapText="1" shrinkToFit="1"/>
    </xf>
    <xf numFmtId="3" fontId="22" fillId="0" borderId="1" xfId="0" applyNumberFormat="1" applyFont="1" applyBorder="1" applyAlignment="1">
      <alignment horizontal="left" wrapText="1"/>
    </xf>
    <xf numFmtId="3" fontId="0" fillId="0" borderId="29" xfId="0" applyNumberFormat="1" applyBorder="1" applyAlignment="1">
      <alignment wrapText="1"/>
    </xf>
    <xf numFmtId="3" fontId="0" fillId="0" borderId="6" xfId="0" applyNumberFormat="1" applyBorder="1" applyAlignment="1">
      <alignment wrapText="1"/>
    </xf>
    <xf numFmtId="0" fontId="17" fillId="0" borderId="16" xfId="4" applyFont="1" applyBorder="1" applyAlignment="1">
      <alignment horizontal="left" wrapText="1"/>
    </xf>
    <xf numFmtId="0" fontId="18" fillId="0" borderId="16" xfId="4" applyFont="1" applyBorder="1" applyAlignment="1">
      <alignment horizontal="left" wrapText="1"/>
    </xf>
    <xf numFmtId="0" fontId="18" fillId="0" borderId="17" xfId="4" applyFont="1" applyBorder="1" applyAlignment="1">
      <alignment horizontal="left"/>
    </xf>
    <xf numFmtId="169" fontId="18" fillId="0" borderId="17" xfId="4" applyNumberFormat="1" applyFont="1" applyBorder="1" applyAlignment="1">
      <alignment horizontal="center"/>
    </xf>
    <xf numFmtId="0" fontId="16" fillId="0" borderId="16" xfId="4" applyFont="1" applyBorder="1" applyAlignment="1">
      <alignment wrapText="1"/>
    </xf>
    <xf numFmtId="164" fontId="18" fillId="0" borderId="0" xfId="2" applyFont="1"/>
    <xf numFmtId="164" fontId="39" fillId="0" borderId="0" xfId="2" applyFont="1" applyAlignment="1">
      <alignment horizontal="right" wrapText="1"/>
    </xf>
    <xf numFmtId="164" fontId="39" fillId="0" borderId="0" xfId="2" applyFont="1"/>
    <xf numFmtId="164" fontId="18" fillId="0" borderId="0" xfId="4" applyNumberFormat="1" applyFont="1"/>
    <xf numFmtId="0" fontId="18" fillId="0" borderId="0" xfId="5" applyFont="1"/>
    <xf numFmtId="0" fontId="40" fillId="0" borderId="0" xfId="5" applyFont="1"/>
    <xf numFmtId="0" fontId="41" fillId="0" borderId="0" xfId="5" applyFont="1"/>
    <xf numFmtId="0" fontId="18" fillId="0" borderId="0" xfId="5" applyFont="1" applyAlignment="1">
      <alignment vertical="top" wrapText="1"/>
    </xf>
    <xf numFmtId="0" fontId="16" fillId="21" borderId="23" xfId="5" applyFont="1" applyFill="1" applyBorder="1" applyAlignment="1">
      <alignment horizontal="center" vertical="top" wrapText="1"/>
    </xf>
    <xf numFmtId="0" fontId="16" fillId="21" borderId="27" xfId="5" applyFont="1" applyFill="1" applyBorder="1" applyAlignment="1">
      <alignment horizontal="center" vertical="top" wrapText="1"/>
    </xf>
    <xf numFmtId="0" fontId="16" fillId="21" borderId="30" xfId="5" applyFont="1" applyFill="1" applyBorder="1" applyAlignment="1">
      <alignment horizontal="center" vertical="top" wrapText="1"/>
    </xf>
    <xf numFmtId="0" fontId="40" fillId="0" borderId="0" xfId="5" applyFont="1" applyAlignment="1">
      <alignment vertical="top" wrapText="1"/>
    </xf>
    <xf numFmtId="0" fontId="17" fillId="0" borderId="23" xfId="5" applyFont="1" applyBorder="1" applyAlignment="1">
      <alignment horizontal="center" vertical="center"/>
    </xf>
    <xf numFmtId="0" fontId="17" fillId="0" borderId="23" xfId="5" applyFont="1" applyBorder="1" applyAlignment="1">
      <alignment horizontal="justify" vertical="center" wrapText="1"/>
    </xf>
    <xf numFmtId="1" fontId="17" fillId="0" borderId="23" xfId="5" applyNumberFormat="1" applyFont="1" applyBorder="1" applyAlignment="1">
      <alignment horizontal="center" vertical="center"/>
    </xf>
    <xf numFmtId="0" fontId="17" fillId="0" borderId="25" xfId="5" applyFont="1" applyBorder="1" applyAlignment="1">
      <alignment horizontal="center" vertical="center"/>
    </xf>
    <xf numFmtId="169" fontId="17" fillId="0" borderId="1" xfId="5" applyNumberFormat="1" applyFont="1" applyBorder="1" applyAlignment="1">
      <alignment horizontal="center" vertical="center"/>
    </xf>
    <xf numFmtId="10" fontId="17" fillId="0" borderId="1" xfId="3" applyNumberFormat="1" applyFont="1" applyBorder="1" applyAlignment="1">
      <alignment horizontal="center" vertical="center"/>
    </xf>
    <xf numFmtId="166" fontId="17" fillId="0" borderId="1" xfId="5" applyNumberFormat="1" applyFont="1" applyBorder="1" applyAlignment="1">
      <alignment vertical="center"/>
    </xf>
    <xf numFmtId="13" fontId="40" fillId="0" borderId="0" xfId="2" applyNumberFormat="1" applyFont="1"/>
    <xf numFmtId="169" fontId="40" fillId="0" borderId="0" xfId="2" applyNumberFormat="1" applyFont="1"/>
    <xf numFmtId="0" fontId="16" fillId="21" borderId="1" xfId="5" applyFont="1" applyFill="1" applyBorder="1" applyAlignment="1">
      <alignment vertical="center"/>
    </xf>
    <xf numFmtId="0" fontId="42" fillId="0" borderId="1" xfId="5" applyFont="1" applyBorder="1" applyAlignment="1">
      <alignment vertical="center"/>
    </xf>
    <xf numFmtId="169" fontId="16" fillId="21" borderId="1" xfId="5" applyNumberFormat="1" applyFont="1" applyFill="1" applyBorder="1" applyAlignment="1">
      <alignment horizontal="center" vertical="center"/>
    </xf>
    <xf numFmtId="169" fontId="16" fillId="21" borderId="2" xfId="5" applyNumberFormat="1" applyFont="1" applyFill="1" applyBorder="1" applyAlignment="1">
      <alignment horizontal="center" vertical="center"/>
    </xf>
    <xf numFmtId="169" fontId="16" fillId="21" borderId="1" xfId="5" applyNumberFormat="1" applyFont="1" applyFill="1" applyBorder="1" applyAlignment="1">
      <alignment vertical="center"/>
    </xf>
    <xf numFmtId="0" fontId="18" fillId="0" borderId="1" xfId="5" applyFont="1" applyBorder="1"/>
    <xf numFmtId="169" fontId="18" fillId="0" borderId="0" xfId="5" applyNumberFormat="1" applyFont="1"/>
    <xf numFmtId="169" fontId="40" fillId="0" borderId="0" xfId="5" applyNumberFormat="1" applyFont="1"/>
    <xf numFmtId="0" fontId="13" fillId="0" borderId="1" xfId="0" applyFont="1" applyBorder="1" applyAlignment="1">
      <alignment horizontal="center" vertical="top"/>
    </xf>
    <xf numFmtId="0" fontId="13" fillId="22" borderId="1" xfId="0" applyFont="1" applyFill="1" applyBorder="1"/>
    <xf numFmtId="168" fontId="13" fillId="22" borderId="1" xfId="1" applyNumberFormat="1" applyFont="1" applyFill="1" applyBorder="1"/>
    <xf numFmtId="170" fontId="18" fillId="0" borderId="17" xfId="4" applyNumberFormat="1" applyFont="1" applyBorder="1" applyAlignment="1">
      <alignment vertical="center" wrapText="1"/>
    </xf>
    <xf numFmtId="0" fontId="45" fillId="0" borderId="0" xfId="6" applyFont="1" applyAlignment="1">
      <alignment vertical="center"/>
    </xf>
    <xf numFmtId="0" fontId="43" fillId="0" borderId="0" xfId="6"/>
    <xf numFmtId="0" fontId="37" fillId="0" borderId="0" xfId="6" applyFont="1"/>
    <xf numFmtId="0" fontId="45" fillId="0" borderId="0" xfId="6" applyFont="1"/>
    <xf numFmtId="173" fontId="47" fillId="25" borderId="17" xfId="6" applyNumberFormat="1" applyFont="1" applyFill="1" applyBorder="1" applyAlignment="1">
      <alignment horizontal="center" vertical="center"/>
    </xf>
    <xf numFmtId="174" fontId="47" fillId="25" borderId="17" xfId="6" applyNumberFormat="1" applyFont="1" applyFill="1" applyBorder="1" applyAlignment="1">
      <alignment horizontal="center" vertical="center" wrapText="1"/>
    </xf>
    <xf numFmtId="175" fontId="47" fillId="25" borderId="17" xfId="6" applyNumberFormat="1" applyFont="1" applyFill="1" applyBorder="1" applyAlignment="1">
      <alignment horizontal="center" vertical="center"/>
    </xf>
    <xf numFmtId="175" fontId="47" fillId="25" borderId="17" xfId="6" applyNumberFormat="1" applyFont="1" applyFill="1" applyBorder="1" applyAlignment="1">
      <alignment horizontal="center" vertical="center" wrapText="1"/>
    </xf>
    <xf numFmtId="176" fontId="47" fillId="25" borderId="17" xfId="6" applyNumberFormat="1" applyFont="1" applyFill="1" applyBorder="1" applyAlignment="1">
      <alignment horizontal="center" vertical="center"/>
    </xf>
    <xf numFmtId="177" fontId="39" fillId="0" borderId="0" xfId="6" applyNumberFormat="1" applyFont="1"/>
    <xf numFmtId="0" fontId="39" fillId="0" borderId="0" xfId="6" applyFont="1"/>
    <xf numFmtId="0" fontId="47" fillId="24" borderId="17" xfId="6" applyFont="1" applyFill="1" applyBorder="1" applyAlignment="1">
      <alignment horizontal="left" vertical="center"/>
    </xf>
    <xf numFmtId="0" fontId="47" fillId="24" borderId="17" xfId="6" applyFont="1" applyFill="1" applyBorder="1"/>
    <xf numFmtId="173" fontId="48" fillId="24" borderId="17" xfId="6" applyNumberFormat="1" applyFont="1" applyFill="1" applyBorder="1"/>
    <xf numFmtId="174" fontId="48" fillId="24" borderId="17" xfId="6" applyNumberFormat="1" applyFont="1" applyFill="1" applyBorder="1"/>
    <xf numFmtId="176" fontId="46" fillId="24" borderId="17" xfId="6" applyNumberFormat="1" applyFont="1" applyFill="1" applyBorder="1" applyAlignment="1">
      <alignment horizontal="center" vertical="center"/>
    </xf>
    <xf numFmtId="174" fontId="46" fillId="24" borderId="17" xfId="6" applyNumberFormat="1" applyFont="1" applyFill="1" applyBorder="1" applyAlignment="1">
      <alignment horizontal="center" vertical="center"/>
    </xf>
    <xf numFmtId="173" fontId="46" fillId="24" borderId="17" xfId="6" applyNumberFormat="1" applyFont="1" applyFill="1" applyBorder="1" applyAlignment="1">
      <alignment horizontal="center" vertical="center"/>
    </xf>
    <xf numFmtId="10" fontId="48" fillId="24" borderId="17" xfId="6" applyNumberFormat="1" applyFont="1" applyFill="1" applyBorder="1" applyAlignment="1">
      <alignment horizontal="center" vertical="center"/>
    </xf>
    <xf numFmtId="0" fontId="49" fillId="24" borderId="17" xfId="6" applyFont="1" applyFill="1" applyBorder="1"/>
    <xf numFmtId="173" fontId="50" fillId="24" borderId="17" xfId="6" applyNumberFormat="1" applyFont="1" applyFill="1" applyBorder="1"/>
    <xf numFmtId="174" fontId="50" fillId="24" borderId="17" xfId="6" applyNumberFormat="1" applyFont="1" applyFill="1" applyBorder="1"/>
    <xf numFmtId="176" fontId="50" fillId="24" borderId="17" xfId="6" applyNumberFormat="1" applyFont="1" applyFill="1" applyBorder="1" applyAlignment="1">
      <alignment vertical="center"/>
    </xf>
    <xf numFmtId="176" fontId="50" fillId="24" borderId="17" xfId="6" applyNumberFormat="1" applyFont="1" applyFill="1" applyBorder="1" applyAlignment="1">
      <alignment horizontal="center" vertical="center"/>
    </xf>
    <xf numFmtId="173" fontId="47" fillId="24" borderId="17" xfId="6" applyNumberFormat="1" applyFont="1" applyFill="1" applyBorder="1" applyAlignment="1">
      <alignment horizontal="center" vertical="center" wrapText="1"/>
    </xf>
    <xf numFmtId="10" fontId="47" fillId="24" borderId="17" xfId="6" applyNumberFormat="1" applyFont="1" applyFill="1" applyBorder="1" applyAlignment="1">
      <alignment horizontal="center" vertical="center"/>
    </xf>
    <xf numFmtId="178" fontId="47" fillId="0" borderId="0" xfId="6" applyNumberFormat="1" applyFont="1" applyAlignment="1">
      <alignment horizontal="center" vertical="center"/>
    </xf>
    <xf numFmtId="173" fontId="39" fillId="0" borderId="0" xfId="6" applyNumberFormat="1" applyFont="1"/>
    <xf numFmtId="0" fontId="49" fillId="26" borderId="17" xfId="6" applyFont="1" applyFill="1" applyBorder="1" applyAlignment="1">
      <alignment horizontal="center" vertical="center"/>
    </xf>
    <xf numFmtId="0" fontId="49" fillId="0" borderId="17" xfId="6" applyFont="1" applyBorder="1" applyAlignment="1">
      <alignment horizontal="left" vertical="center"/>
    </xf>
    <xf numFmtId="179" fontId="49" fillId="24" borderId="17" xfId="6" applyNumberFormat="1" applyFont="1" applyFill="1" applyBorder="1" applyAlignment="1">
      <alignment horizontal="center" vertical="center"/>
    </xf>
    <xf numFmtId="2" fontId="49" fillId="0" borderId="17" xfId="6" applyNumberFormat="1" applyFont="1" applyBorder="1" applyAlignment="1">
      <alignment horizontal="center" vertical="center"/>
    </xf>
    <xf numFmtId="9" fontId="49" fillId="0" borderId="17" xfId="6" applyNumberFormat="1" applyFont="1" applyBorder="1" applyAlignment="1">
      <alignment horizontal="center" vertical="center"/>
    </xf>
    <xf numFmtId="173" fontId="49" fillId="0" borderId="17" xfId="6" applyNumberFormat="1" applyFont="1" applyBorder="1" applyAlignment="1">
      <alignment horizontal="center" vertical="center"/>
    </xf>
    <xf numFmtId="10" fontId="49" fillId="24" borderId="17" xfId="6" applyNumberFormat="1" applyFont="1" applyFill="1" applyBorder="1"/>
    <xf numFmtId="170" fontId="39" fillId="0" borderId="0" xfId="6" applyNumberFormat="1" applyFont="1"/>
    <xf numFmtId="179" fontId="49" fillId="0" borderId="17" xfId="6" applyNumberFormat="1" applyFont="1" applyBorder="1" applyAlignment="1">
      <alignment horizontal="center" vertical="center"/>
    </xf>
    <xf numFmtId="10" fontId="49" fillId="26" borderId="17" xfId="6" applyNumberFormat="1" applyFont="1" applyFill="1" applyBorder="1"/>
    <xf numFmtId="0" fontId="39" fillId="26" borderId="0" xfId="6" applyFont="1" applyFill="1"/>
    <xf numFmtId="0" fontId="47" fillId="26" borderId="17" xfId="6" applyFont="1" applyFill="1" applyBorder="1" applyAlignment="1">
      <alignment horizontal="left" vertical="center"/>
    </xf>
    <xf numFmtId="0" fontId="49" fillId="0" borderId="17" xfId="6" applyFont="1" applyBorder="1"/>
    <xf numFmtId="179" fontId="50" fillId="0" borderId="17" xfId="6" applyNumberFormat="1" applyFont="1" applyBorder="1"/>
    <xf numFmtId="174" fontId="50" fillId="0" borderId="17" xfId="6" applyNumberFormat="1" applyFont="1" applyBorder="1"/>
    <xf numFmtId="176" fontId="50" fillId="0" borderId="17" xfId="6" applyNumberFormat="1" applyFont="1" applyBorder="1" applyAlignment="1">
      <alignment vertical="center"/>
    </xf>
    <xf numFmtId="176" fontId="50" fillId="0" borderId="17" xfId="6" applyNumberFormat="1" applyFont="1" applyBorder="1" applyAlignment="1">
      <alignment horizontal="center" vertical="center"/>
    </xf>
    <xf numFmtId="173" fontId="47" fillId="0" borderId="17" xfId="6" applyNumberFormat="1" applyFont="1" applyBorder="1" applyAlignment="1">
      <alignment horizontal="center" vertical="center"/>
    </xf>
    <xf numFmtId="0" fontId="52" fillId="0" borderId="0" xfId="6" applyFont="1"/>
    <xf numFmtId="174" fontId="49" fillId="0" borderId="17" xfId="6" applyNumberFormat="1" applyFont="1" applyBorder="1" applyAlignment="1">
      <alignment horizontal="center" vertical="center"/>
    </xf>
    <xf numFmtId="0" fontId="49" fillId="0" borderId="17" xfId="6" applyFont="1" applyBorder="1" applyAlignment="1">
      <alignment horizontal="left" vertical="center" wrapText="1"/>
    </xf>
    <xf numFmtId="0" fontId="49" fillId="24" borderId="17" xfId="6" applyFont="1" applyFill="1" applyBorder="1" applyAlignment="1">
      <alignment horizontal="center" vertical="center"/>
    </xf>
    <xf numFmtId="3" fontId="49" fillId="0" borderId="0" xfId="6" applyNumberFormat="1" applyFont="1" applyAlignment="1">
      <alignment horizontal="center" vertical="center"/>
    </xf>
    <xf numFmtId="0" fontId="46" fillId="0" borderId="17" xfId="6" applyFont="1" applyBorder="1" applyAlignment="1">
      <alignment horizontal="center" vertical="center"/>
    </xf>
    <xf numFmtId="174" fontId="47" fillId="0" borderId="17" xfId="6" applyNumberFormat="1" applyFont="1" applyBorder="1" applyAlignment="1">
      <alignment horizontal="center" vertical="center"/>
    </xf>
    <xf numFmtId="180" fontId="47" fillId="23" borderId="19" xfId="6" applyNumberFormat="1" applyFont="1" applyFill="1" applyBorder="1"/>
    <xf numFmtId="174" fontId="47" fillId="23" borderId="17" xfId="6" applyNumberFormat="1" applyFont="1" applyFill="1" applyBorder="1" applyAlignment="1">
      <alignment horizontal="center" vertical="center"/>
    </xf>
    <xf numFmtId="9" fontId="39" fillId="0" borderId="0" xfId="6" applyNumberFormat="1" applyFont="1"/>
    <xf numFmtId="181" fontId="47" fillId="23" borderId="19" xfId="6" applyNumberFormat="1" applyFont="1" applyFill="1" applyBorder="1"/>
    <xf numFmtId="0" fontId="50" fillId="0" borderId="0" xfId="6" applyFont="1"/>
    <xf numFmtId="0" fontId="22" fillId="0" borderId="0" xfId="7" applyAlignment="1">
      <alignment horizontal="left" vertical="top"/>
    </xf>
    <xf numFmtId="0" fontId="55" fillId="28" borderId="23" xfId="7" applyFont="1" applyFill="1" applyBorder="1" applyAlignment="1">
      <alignment horizontal="left" vertical="top" wrapText="1" indent="8"/>
    </xf>
    <xf numFmtId="0" fontId="55" fillId="28" borderId="23" xfId="7" applyFont="1" applyFill="1" applyBorder="1" applyAlignment="1">
      <alignment horizontal="center" vertical="top" wrapText="1"/>
    </xf>
    <xf numFmtId="0" fontId="56" fillId="0" borderId="23" xfId="7" applyFont="1" applyBorder="1" applyAlignment="1">
      <alignment horizontal="left" vertical="top" wrapText="1"/>
    </xf>
    <xf numFmtId="182" fontId="57" fillId="0" borderId="23" xfId="7" applyNumberFormat="1" applyFont="1" applyBorder="1" applyAlignment="1">
      <alignment horizontal="center" vertical="top" shrinkToFit="1"/>
    </xf>
    <xf numFmtId="182" fontId="57" fillId="0" borderId="23" xfId="7" applyNumberFormat="1" applyFont="1" applyBorder="1" applyAlignment="1">
      <alignment horizontal="left" vertical="top" indent="6" shrinkToFit="1"/>
    </xf>
    <xf numFmtId="0" fontId="55" fillId="28" borderId="23" xfId="7" applyFont="1" applyFill="1" applyBorder="1" applyAlignment="1">
      <alignment horizontal="left" vertical="top" wrapText="1" indent="5"/>
    </xf>
    <xf numFmtId="182" fontId="58" fillId="28" borderId="23" xfId="7" applyNumberFormat="1" applyFont="1" applyFill="1" applyBorder="1" applyAlignment="1">
      <alignment horizontal="center" vertical="top" shrinkToFit="1"/>
    </xf>
    <xf numFmtId="168" fontId="31" fillId="15" borderId="1" xfId="1" applyNumberFormat="1" applyFont="1" applyFill="1" applyBorder="1" applyAlignment="1">
      <alignment horizontal="center" vertical="center" wrapText="1" shrinkToFit="1"/>
    </xf>
    <xf numFmtId="169" fontId="0" fillId="0" borderId="0" xfId="0" applyNumberFormat="1"/>
    <xf numFmtId="169" fontId="18" fillId="0" borderId="17" xfId="2" applyNumberFormat="1" applyFont="1" applyFill="1" applyBorder="1" applyAlignment="1">
      <alignment horizontal="center" vertical="center"/>
    </xf>
    <xf numFmtId="0" fontId="0" fillId="15" borderId="0" xfId="0" applyFill="1"/>
    <xf numFmtId="172" fontId="27" fillId="16" borderId="27" xfId="0" applyNumberFormat="1" applyFont="1" applyFill="1" applyBorder="1" applyAlignment="1">
      <alignment horizontal="center" vertical="center" wrapText="1" shrinkToFit="1"/>
    </xf>
    <xf numFmtId="172" fontId="24" fillId="18" borderId="26" xfId="0" applyNumberFormat="1" applyFont="1" applyFill="1" applyBorder="1" applyAlignment="1">
      <alignment horizontal="center" vertical="center" wrapText="1"/>
    </xf>
    <xf numFmtId="172" fontId="27" fillId="16" borderId="1" xfId="0" applyNumberFormat="1" applyFont="1" applyFill="1" applyBorder="1" applyAlignment="1">
      <alignment horizontal="center" vertical="center" wrapText="1" shrinkToFit="1"/>
    </xf>
    <xf numFmtId="169" fontId="13" fillId="0" borderId="1" xfId="0" applyNumberFormat="1" applyFont="1" applyBorder="1"/>
    <xf numFmtId="165" fontId="52" fillId="0" borderId="0" xfId="6" applyNumberFormat="1" applyFont="1"/>
    <xf numFmtId="0" fontId="0" fillId="0" borderId="1" xfId="1" applyNumberFormat="1" applyFont="1" applyBorder="1" applyAlignment="1">
      <alignment horizontal="center"/>
    </xf>
    <xf numFmtId="165" fontId="43" fillId="0" borderId="0" xfId="6" applyNumberFormat="1"/>
    <xf numFmtId="165" fontId="0" fillId="0" borderId="0" xfId="0" applyNumberFormat="1"/>
    <xf numFmtId="3" fontId="38" fillId="16" borderId="23" xfId="0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1" fillId="7" borderId="2" xfId="0" applyFont="1" applyFill="1" applyBorder="1" applyAlignment="1">
      <alignment horizontal="right" vertical="center" wrapText="1"/>
    </xf>
    <xf numFmtId="0" fontId="1" fillId="7" borderId="3" xfId="0" applyFont="1" applyFill="1" applyBorder="1" applyAlignment="1">
      <alignment horizontal="right" vertical="center" wrapText="1"/>
    </xf>
    <xf numFmtId="0" fontId="1" fillId="7" borderId="4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3" fontId="22" fillId="16" borderId="21" xfId="0" applyNumberFormat="1" applyFont="1" applyFill="1" applyBorder="1" applyAlignment="1">
      <alignment horizontal="center" vertical="top" wrapText="1"/>
    </xf>
    <xf numFmtId="3" fontId="22" fillId="16" borderId="22" xfId="0" applyNumberFormat="1" applyFont="1" applyFill="1" applyBorder="1" applyAlignment="1">
      <alignment horizontal="center" vertical="top" wrapText="1"/>
    </xf>
    <xf numFmtId="3" fontId="22" fillId="0" borderId="21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23" fillId="20" borderId="1" xfId="0" applyNumberFormat="1" applyFont="1" applyFill="1" applyBorder="1" applyAlignment="1">
      <alignment vertical="top" wrapText="1"/>
    </xf>
    <xf numFmtId="3" fontId="38" fillId="20" borderId="1" xfId="0" applyNumberFormat="1" applyFont="1" applyFill="1" applyBorder="1" applyAlignment="1">
      <alignment horizontal="left" vertical="top" wrapText="1"/>
    </xf>
    <xf numFmtId="3" fontId="23" fillId="20" borderId="1" xfId="0" applyNumberFormat="1" applyFont="1" applyFill="1" applyBorder="1" applyAlignment="1">
      <alignment horizontal="left" vertical="top" wrapText="1"/>
    </xf>
    <xf numFmtId="3" fontId="22" fillId="0" borderId="0" xfId="0" applyNumberFormat="1" applyFont="1" applyAlignment="1">
      <alignment horizontal="right" wrapText="1" indent="1"/>
    </xf>
    <xf numFmtId="3" fontId="38" fillId="20" borderId="1" xfId="0" applyNumberFormat="1" applyFont="1" applyFill="1" applyBorder="1" applyAlignment="1">
      <alignment vertical="top" wrapText="1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41" fillId="0" borderId="0" xfId="5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47" fillId="25" borderId="16" xfId="6" applyFont="1" applyFill="1" applyBorder="1" applyAlignment="1">
      <alignment horizontal="center" vertical="center" wrapText="1"/>
    </xf>
    <xf numFmtId="0" fontId="51" fillId="0" borderId="0" xfId="6" applyFont="1" applyAlignment="1">
      <alignment horizontal="center" vertical="center" wrapText="1"/>
    </xf>
    <xf numFmtId="0" fontId="49" fillId="24" borderId="16" xfId="6" applyFont="1" applyFill="1" applyBorder="1" applyAlignment="1">
      <alignment horizontal="center" vertical="center"/>
    </xf>
    <xf numFmtId="0" fontId="47" fillId="23" borderId="16" xfId="6" applyFont="1" applyFill="1" applyBorder="1" applyAlignment="1">
      <alignment horizontal="center"/>
    </xf>
    <xf numFmtId="0" fontId="39" fillId="0" borderId="0" xfId="6" applyFont="1" applyAlignment="1">
      <alignment vertical="center" wrapText="1"/>
    </xf>
    <xf numFmtId="0" fontId="39" fillId="0" borderId="0" xfId="6" applyFont="1" applyAlignment="1">
      <alignment horizontal="left" wrapText="1"/>
    </xf>
    <xf numFmtId="0" fontId="44" fillId="23" borderId="16" xfId="6" applyFont="1" applyFill="1" applyBorder="1" applyAlignment="1">
      <alignment horizontal="center" vertical="center"/>
    </xf>
    <xf numFmtId="0" fontId="46" fillId="24" borderId="16" xfId="6" applyFont="1" applyFill="1" applyBorder="1" applyAlignment="1">
      <alignment horizontal="center" vertical="center" wrapText="1"/>
    </xf>
    <xf numFmtId="0" fontId="53" fillId="27" borderId="25" xfId="7" applyFont="1" applyFill="1" applyBorder="1" applyAlignment="1">
      <alignment horizontal="center" vertical="top" wrapText="1"/>
    </xf>
    <xf numFmtId="0" fontId="53" fillId="27" borderId="21" xfId="7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9" fontId="3" fillId="12" borderId="14" xfId="0" applyNumberFormat="1" applyFont="1" applyFill="1" applyBorder="1" applyAlignment="1">
      <alignment horizontal="center" vertical="center" wrapText="1"/>
    </xf>
    <xf numFmtId="49" fontId="3" fillId="12" borderId="13" xfId="0" applyNumberFormat="1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wrapText="1"/>
    </xf>
    <xf numFmtId="0" fontId="11" fillId="13" borderId="1" xfId="0" applyFont="1" applyFill="1" applyBorder="1" applyAlignment="1">
      <alignment horizontal="center"/>
    </xf>
    <xf numFmtId="0" fontId="11" fillId="14" borderId="2" xfId="0" applyFont="1" applyFill="1" applyBorder="1" applyAlignment="1">
      <alignment horizontal="center"/>
    </xf>
    <xf numFmtId="0" fontId="11" fillId="14" borderId="3" xfId="0" applyFont="1" applyFill="1" applyBorder="1" applyAlignment="1">
      <alignment horizontal="center"/>
    </xf>
    <xf numFmtId="0" fontId="11" fillId="14" borderId="4" xfId="0" applyFont="1" applyFill="1" applyBorder="1" applyAlignment="1">
      <alignment horizontal="center"/>
    </xf>
    <xf numFmtId="0" fontId="38" fillId="0" borderId="19" xfId="6" applyFont="1" applyBorder="1" applyAlignment="1"/>
    <xf numFmtId="0" fontId="38" fillId="0" borderId="20" xfId="6" applyFont="1" applyBorder="1" applyAlignment="1"/>
    <xf numFmtId="0" fontId="43" fillId="0" borderId="0" xfId="6" applyAlignment="1"/>
  </cellXfs>
  <cellStyles count="8">
    <cellStyle name="Moneda" xfId="1" builtinId="4"/>
    <cellStyle name="Moneda [0]" xfId="2" builtinId="7"/>
    <cellStyle name="Normal" xfId="0" builtinId="0"/>
    <cellStyle name="Normal 2" xfId="5" xr:uid="{00000000-0005-0000-0000-000003000000}"/>
    <cellStyle name="Normal 2 3" xfId="6" xr:uid="{00000000-0005-0000-0000-000004000000}"/>
    <cellStyle name="Normal 3" xfId="4" xr:uid="{00000000-0005-0000-0000-000005000000}"/>
    <cellStyle name="Normal 4" xfId="7" xr:uid="{00000000-0005-0000-0000-000006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114300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943EC77-A016-47ED-8E1D-F1E3815B6F41}"/>
            </a:ext>
          </a:extLst>
        </xdr:cNvPr>
        <xdr:cNvSpPr>
          <a:spLocks noChangeAspect="1" noChangeArrowheads="1"/>
        </xdr:cNvSpPr>
      </xdr:nvSpPr>
      <xdr:spPr bwMode="auto">
        <a:xfrm>
          <a:off x="6905625" y="17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gel%202006\PROCESOS_LIC_PAV_LOC\LICITACION_PPL_4_GRUPOS\PRESUPUESTOS_26_06_06\PRESUP_DEFINITIVOS_4G\PRESUP_PRECIOS_UNIFICADOS_OK\PRESUPUESTO%205-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eb-my.sharepoint.com/Users/cgrisales/AppData/Local/Microsoft/Windows/INetCache/Content.Outlook/NCBY4Y2Z/MODELO%20ECONO&#769;MICO%20INTV%20OBXI%20EEB%20260220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eb-my.sharepoint.com/personal/cgrisales_enlaza_red/Documents/PROYECTOS%20PRODUCTIVOS/INTERNET/PILOTO%20FIBRA%20II/SUBSANACI&#211;N%203/ANEXOS/Copia%20de%20ESTUDIO%20DE%20MERCAD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ona\Downloads\Prespuesto%20Medina%20mas%20estudio%20de%20mercad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grisales/Downloads/PROPUESTA%20ECONOMICA%20FASE%20II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AJO\OTROS\SISTECO\OCAD%20PAZ\1_ACTUALIZACIONES_AGOSTO\1_CONVENCION\2_COMPONENTES_TECNICOS\2_6_PRESUPUESTO\Flujo%20de%20Fondos%20Convencion%20V10%2020&#61474;10&#61474;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eb-my.sharepoint.com/TRABAJO/OTROS/SISTECO/OCAD%20PAZ/1_ACTUALIZACIONES_AGOSTO/1_CONVENCION/2_COMPONENTES_TECNICOS/2_6_PRESUPUESTO/Flujo%20de%20Fondos%20Convencion%20V10%2020&#61474;10&#61474;2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cqe-14\725%20gestion%20electrificacion%20rural\Jose%20L\ENERTOLIMA\2012\ELECTRIFICACION%20RURAL\PROYECTOS%20DE%20ELECTRIFICACION1\FAER\RADICADOS%20EN%20UPME\MURILLO%202012\REV2\METODOLO\USUARIO\ejemplo\PRO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eb-my.sharepoint.com/Users/omendez/AppData/Local/Microsoft/Windows/INetCache/Content.Outlook/JN6SBNPI/PNCAV%20MODELO%20BASE%20INTV%20CON%20VISITAS%202019%20y%20regionales%20de%20instalaci&#243;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cqe-14\725%20gestion%20electrificacion%20rural\Jose%20L\ENERTOLIMA\2012\ELECTRIFICACION%20RURAL\PROYECTOS%20DE%20ELECTRIFICACION1\FAER\RADICADOS%20EN%20UPME\MURILLO%202012\REV2\METODOLO\Usuario\ejemplo\EB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cqe-14\725%20gestion%20electrificacion%20rural\Jose%20L\ENERTOLIMA\2012\ELECTRIFICACION%20RURAL\PROYECTOS%20DE%20ELECTRIFICACION1\FAER\RADICADOS%20EN%20UPME\MURILLO%202012\REV2\METODOLO\USUARIO\ejemplo\EV_0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Presupuesto%20Construcci&#243;n%20Puente%20Peatonal%20Manitas.xls?C92F0794" TargetMode="External"/><Relationship Id="rId1" Type="http://schemas.openxmlformats.org/officeDocument/2006/relationships/externalLinkPath" Target="file:///\\C92F0794\Presupuesto%20Construcci&#243;n%20Puente%20Peatonal%20Manita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ETODOLO\SISTEMA\PROYECTS\pro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cqe-14\725%20gestion%20electrificacion%20rural\Jose%20L\ENERTOLIMA\2012\ELECTRIFICACION%20RURAL\PROYECTOS%20DE%20ELECTRIFICACION1\FAER\RADICADOS%20EN%20UPME\MURILLO%202012\REV2\METODOLO\USUARIO\ejemplo\EVAL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eb-my.sharepoint.com/INVIAS-FA/Puentes%20Mochilero%20Quebradon/TCC%20Obra%20definitivos/AIU%20Mochilero%20Quebrad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AJO\OTROS\SISTECO\OCAD%20PAZ\1_ACTUALIZACIONES_AGOSTO\1_CONVENCION\2_COMPONENTES_TECNICOS\2_6_PRESUPUESTO\Presupuesto%20General%20Convencion%20V10%2019&#61474;10&#61474;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eb-my.sharepoint.com/TRABAJO/OTROS/SISTECO/OCAD%20PAZ/1_ACTUALIZACIONES_AGOSTO/1_CONVENCION/2_COMPONENTES_TECNICOS/2_6_PRESUPUESTO/Presupuesto%20General%20Convencion%20V10%2019&#61474;10&#61474;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eb-my.sharepoint.com/Users/User/Downloads/Presupuesto%20Solar%20OPI%20-%20P8%20-%20San%20Miguel%20-%20DEFINITIVO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eb-my.sharepoint.com/TRABAJO/OTROS/SISTECO/OCAD%20PAZ/1_ACTUALIZACIONES_AGOSTO/1_CONVENCION/2_COMPONENTES_TECNICOS/2_6_PRESUPUESTO/APU%20Convencion%20-%20Vivienda%20V7%2017&#61474;05&#61474;22%20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AJO\OTROS\SISTECO\OCAD%20PAZ\1_ACTUALIZACIONES_AGOSTO\1_CONVENCION\2_COMPONENTES_TECNICOS\2_6_PRESUPUESTO\APU%20Convencion%20-%20Vivienda%20V7%2017&#61474;05&#61474;22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eb-my.sharepoint.com/C-001/c/WINDOWS/TEMP/MODELO-ACUEDUCTOX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eb-my.sharepoint.com/C-001/c/WINDOWS/TEMP/MODELOSANMARCOS-V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CaroCar\Documents\PERSONAL%20MACAROCAR\PPTO%20PRELIMINAR%20PPL\APU%20VOL%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OSEDOM\SPAIN\LUCENT\Catalunya%20Phase%203\BAS9881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@DVGEXCL\@QUOTE\@MALAYSI\TELEKOM\501017E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ncqe-14\725%20gestion%20electrificacion%20rural\Jose%20L\ENERTOLIMA\2012\ELECTRIFICACION%20RURAL\PROYECTOS%20DE%20ELECTRIFICACION1\FAER\RADICADOS%20EN%20UPME\MURILLO%202012\REV2\METODOLO\Usuario\PROYECTO%20DE%20ELECTRIFICACION%20RURAL\PE_01.xls?F12FAFAA" TargetMode="External"/><Relationship Id="rId1" Type="http://schemas.openxmlformats.org/officeDocument/2006/relationships/externalLinkPath" Target="file:///\\F12FAFAA\PE_01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ncqe-14\725%20gestion%20electrificacion%20rural\Jose%20L\ENERTOLIMA\2012\ELECTRIFICACION%20RURAL\PROYECTOS%20DE%20ELECTRIFICACION1\FAER\RADICADOS%20EN%20UPME\MURILLO%202012\REV2\METODOLO\Usuario\PROYECTO%20DE%20ELECTRIFICACION%20RURAL\IDEN.XLS?F12FAFAA" TargetMode="External"/><Relationship Id="rId1" Type="http://schemas.openxmlformats.org/officeDocument/2006/relationships/externalLinkPath" Target="file:///\\F12FAFAA\ID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SEGM"/>
      <sheetName val="CANT PAV-1"/>
      <sheetName val="MEMORIAS"/>
      <sheetName val="MMTO"/>
      <sheetName val="PRESUPUESTO2"/>
      <sheetName val="SEGM2"/>
      <sheetName val="CANT PAV-2"/>
      <sheetName val="MMTO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POR ASPECTO"/>
      <sheetName val="DATOS ENTRADA"/>
      <sheetName val="RESÚMEN"/>
      <sheetName val="PERSONAL ACIEM"/>
      <sheetName val="PERSONAL RESOLUCIÓN"/>
      <sheetName val="GASTOS ADM"/>
      <sheetName val="HARD&amp;SOFT"/>
      <sheetName val="PERSONAL VISITAS"/>
      <sheetName val="VISITAS Nodo"/>
      <sheetName val="VISITAS Hogar"/>
      <sheetName val="D VISITAS Nodo"/>
      <sheetName val="D VISITAS Hogar"/>
      <sheetName val="SUPUESTOS DNP"/>
      <sheetName val="PROYECCIONES MACRO BR"/>
      <sheetName val="PRESTACIONES"/>
      <sheetName val="Categorías ACIEM"/>
      <sheetName val="DAFP"/>
      <sheetName val="GRADOS FP"/>
      <sheetName val="TARIFAS TRANSPORTE"/>
      <sheetName val="VISITAS ESPECIALES"/>
      <sheetName val="TRANSPORTE"/>
      <sheetName val="DPTOS POR ZONA"/>
      <sheetName val="SMMLV"/>
      <sheetName val="men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RIPCION"/>
      <sheetName val="PRESUPUESTO IMPLEMENTACION"/>
      <sheetName val="Nodo principal"/>
      <sheetName val="Nodo secunda"/>
      <sheetName val="Puntos Comunidades Conectividad"/>
      <sheetName val="Puntos Zona Digital"/>
      <sheetName val="Kit de ultima milla"/>
      <sheetName val="PROMOCIÓN"/>
      <sheetName val="Aseguramiento Prestación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RIPCION"/>
      <sheetName val="INTERVENTORIA"/>
      <sheetName val="Fiducia"/>
      <sheetName val="presupuesto"/>
      <sheetName val="AIU"/>
      <sheetName val="Gerencia del Proyecto"/>
      <sheetName val="Visita de campo"/>
      <sheetName val="Nodo principal"/>
      <sheetName val="Nodo secunda"/>
      <sheetName val="Zona WiFi"/>
      <sheetName val="Puntos Comunidades digitales"/>
      <sheetName val="Kit de ultima milla"/>
      <sheetName val="Señaletica"/>
      <sheetName val="Aseguramiento Prestación"/>
      <sheetName val="PROMOCIÓN"/>
      <sheetName val="PUNTOS ME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 Obras por impues"/>
      <sheetName val="APU"/>
      <sheetName val="Nodo principal"/>
      <sheetName val="Nodo secunda"/>
      <sheetName val="PUNTOS DE ACCESO COMUNITARIO"/>
      <sheetName val="Comunidades digitales"/>
      <sheetName val="SOCIALIZACION"/>
      <sheetName val="PUNTOS FASE II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Presupuesto General"/>
      <sheetName val="Presupuesto vivienda"/>
      <sheetName val="AIU"/>
      <sheetName val="SIC"/>
      <sheetName val="FLUJO DE FONDOS"/>
      <sheetName val="CRONOGRAM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Presupuesto General"/>
      <sheetName val="Presupuesto vivienda"/>
      <sheetName val="AIU"/>
      <sheetName val="SIC"/>
      <sheetName val="FLUJO DE FONDOS"/>
      <sheetName val="CRONOGRAM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-Indice"/>
      <sheetName val="PR-01"/>
      <sheetName val="PR-02"/>
      <sheetName val="PR-03"/>
      <sheetName val="PR-04"/>
      <sheetName val="Control"/>
      <sheetName val="Indicadores de Ciencia"/>
      <sheetName val="Indicadores de Empleo"/>
      <sheetName val="Indicadores de Eficiencia"/>
      <sheetName val="Unidades"/>
      <sheetName val="Indicadores de Producto"/>
      <sheetName val="Indicadores de Impacto"/>
      <sheetName val="Indicadores Gestión"/>
      <sheetName val="List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ENTRADA"/>
      <sheetName val="RESÚMEN"/>
      <sheetName val="PERSONAL ACIEM"/>
      <sheetName val="PERSONAL FP"/>
      <sheetName val="GASTOS ADM"/>
      <sheetName val="HARD&amp;SOFT"/>
      <sheetName val="PERSONAL VISITAS"/>
      <sheetName val="VISITAS PERMANENTES"/>
      <sheetName val="SUPUESTOS DNP"/>
      <sheetName val="PRESTACIONES"/>
      <sheetName val="Categorías ACIEM"/>
      <sheetName val="DAFP"/>
      <sheetName val="GRADOS FP"/>
      <sheetName val="TARIFAS TRANSPORTE"/>
      <sheetName val="TRANSPORTE"/>
      <sheetName val="DPTOS POR ZONA"/>
      <sheetName val="men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Área Afectada"/>
      <sheetName val="Características Demógraficas"/>
      <sheetName val="Área Beneficiada"/>
      <sheetName val="Ubicación Geógrafica"/>
      <sheetName val="Ingresos y Beneficios"/>
      <sheetName val="Fuentes de Financiación"/>
      <sheetName val="Flujo de Caja"/>
      <sheetName val="Resumen Evaluación"/>
      <sheetName val="Estado del Proyecto"/>
      <sheetName val="Componentes del Gasto"/>
      <sheetName val="Programación de Metas"/>
      <sheetName val="Viabilidad"/>
      <sheetName val="Listado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-Indice"/>
      <sheetName val="EV-01"/>
      <sheetName val="EV-02"/>
      <sheetName val="EV-03"/>
      <sheetName val="EV-04"/>
      <sheetName val="EV-05"/>
      <sheetName val="EV-06"/>
      <sheetName val="EV-07"/>
      <sheetName val="EV-08"/>
      <sheetName val="EV-09"/>
      <sheetName val="EV-10"/>
      <sheetName val="EV-11"/>
      <sheetName val="EV-12"/>
      <sheetName val="EV-13"/>
      <sheetName val="EV-14"/>
      <sheetName val="EV-15"/>
      <sheetName val="EV-16"/>
      <sheetName val="EV-17"/>
      <sheetName val="EV-18"/>
      <sheetName val="EV-19"/>
      <sheetName val="EV-20"/>
      <sheetName val="EV-21"/>
      <sheetName val="EV-22"/>
      <sheetName val="des_rps"/>
      <sheetName val="calcul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-Indice"/>
      <sheetName val="PR-01"/>
      <sheetName val="PR-02"/>
      <sheetName val="PR-03"/>
      <sheetName val="PR-04"/>
      <sheetName val="Control"/>
      <sheetName val="Indicadores de Ciencia"/>
      <sheetName val="Indicadores de Empleo"/>
      <sheetName val="Indicadores de Eficiencia"/>
      <sheetName val="Unidades"/>
      <sheetName val="Indicadores de Producto"/>
      <sheetName val="Indicadores de Impacto"/>
      <sheetName val="Indicadores Gestión"/>
      <sheetName val="Listado"/>
      <sheetName val="Entidades Financiadoras"/>
      <sheetName val="tipos_entidad"/>
      <sheetName val="tipo_recurso"/>
      <sheetName val="Hoja1"/>
      <sheetName val="PE-Indice"/>
      <sheetName val="PE-01"/>
      <sheetName val="PE-02"/>
      <sheetName val="PE-03"/>
      <sheetName val="PE-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-Indice"/>
      <sheetName val="EV-23"/>
      <sheetName val="EV-24"/>
      <sheetName val="EV-25"/>
      <sheetName val="EV-26"/>
      <sheetName val="EV-27"/>
      <sheetName val="EV-28"/>
      <sheetName val="Guias_Sectoriales"/>
      <sheetName val="Listado"/>
      <sheetName val="Alternativas"/>
      <sheetName val="proc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U"/>
      <sheetName val="FACTOR PRESTACIONAL 2012"/>
      <sheetName val="RES 747 TARIFAS PROF."/>
      <sheetName val="SALARIO CELADOR 2012"/>
      <sheetName val="TARIFAS REGISTRO DISTRITAL 2012"/>
      <sheetName val="COSTOS OFICINA"/>
      <sheetName val="Media M2 oficina 2012"/>
      <sheetName val="COSTOS CAMPA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Presupuesto General"/>
      <sheetName val="Cadena de Valor"/>
      <sheetName val="Presupuesto vivienda"/>
      <sheetName val="AIU"/>
      <sheetName val="SIC"/>
      <sheetName val="FLUJO DE FONDOS"/>
      <sheetName val="CRONOGRAM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Presupuesto General"/>
      <sheetName val="Cadena de Valor"/>
      <sheetName val="Presupuesto vivienda"/>
      <sheetName val="AIU"/>
      <sheetName val="SIC"/>
      <sheetName val="FLUJO DE FONDOS"/>
      <sheetName val="CRONOGRAM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.P.U."/>
      <sheetName val="Esp. Tec."/>
      <sheetName val="Rendimiento Actividades"/>
      <sheetName val="FLUJO DE FONDOS"/>
      <sheetName val="AIU Proyecto"/>
      <sheetName val="Presup Interventoría"/>
      <sheetName val="Gerenciamiento"/>
      <sheetName val="Nomina"/>
      <sheetName val="PRESUPUESTO M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Presupuesto"/>
      <sheetName val="APU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Cuadrilla"/>
      <sheetName val="Rendimientos"/>
      <sheetName val="Trans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Presupuesto"/>
      <sheetName val="APU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Cuadrilla"/>
      <sheetName val="Rendimientos"/>
      <sheetName val="Transpo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CANTARILLADO R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  <sheetName val="CALCULO POI"/>
      <sheetName val="BS.DATOS"/>
      <sheetName val="INFORMACIÓN REFERENCIA"/>
      <sheetName val="BD COSTOS UNIDAD CONSTRUCTIVA"/>
      <sheetName val="CALCULO COSTOS DE OPERACIÓN"/>
      <sheetName val="INPUTS"/>
      <sheetName val="REFERENCIAS"/>
      <sheetName val="DEMANDABASE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"/>
      <sheetName val="1.1.1"/>
      <sheetName val="1.2.1"/>
      <sheetName val="1.2.2"/>
      <sheetName val="1.2.3"/>
      <sheetName val="1.2.4"/>
      <sheetName val="1.2.5"/>
      <sheetName val="1.2.6"/>
      <sheetName val="1.3.1"/>
      <sheetName val="1.3.2"/>
      <sheetName val="1.4.1"/>
      <sheetName val="1.4.2"/>
      <sheetName val="1.4.3"/>
      <sheetName val="1.4.4"/>
      <sheetName val="1.4.5"/>
      <sheetName val="1.4.6"/>
      <sheetName val="1.4.7"/>
      <sheetName val="1.4.8"/>
      <sheetName val="1.4.9"/>
      <sheetName val="1.4.10"/>
      <sheetName val="1.4.11"/>
      <sheetName val="1.4.12"/>
      <sheetName val="1.4.13"/>
      <sheetName val="1.4.14"/>
      <sheetName val="1.5.1"/>
      <sheetName val="1.5.2"/>
      <sheetName val="1.5.3"/>
      <sheetName val="2.1.1"/>
      <sheetName val="2.1.2"/>
      <sheetName val="2.1.3"/>
      <sheetName val="2.1.4"/>
      <sheetName val="2.1.5"/>
      <sheetName val="2.1.6"/>
      <sheetName val="2.1.7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1.20"/>
      <sheetName val="2.1.21"/>
      <sheetName val="2.1.22"/>
      <sheetName val="2.1.23"/>
      <sheetName val="2.1.24"/>
      <sheetName val="2.1.25"/>
      <sheetName val="2.1.26"/>
      <sheetName val="2.2.1"/>
      <sheetName val="2.2.2"/>
      <sheetName val="2.2.3"/>
      <sheetName val="2.2.4"/>
      <sheetName val="2.4.1"/>
      <sheetName val="2.4.2"/>
      <sheetName val="2.4.3"/>
      <sheetName val="2.4.4"/>
      <sheetName val="2.4.5"/>
      <sheetName val="2.4.6"/>
      <sheetName val="2.4.7"/>
      <sheetName val="3.1.1"/>
      <sheetName val="3.1.2"/>
      <sheetName val="3.1.3"/>
      <sheetName val="3.1.4"/>
      <sheetName val="3.1.5"/>
      <sheetName val="3.1.6"/>
      <sheetName val="3.2.1"/>
      <sheetName val="3.2.2"/>
      <sheetName val="3.2.3"/>
      <sheetName val="3.2.4"/>
      <sheetName val="3.2.5"/>
      <sheetName val="3.2.6"/>
      <sheetName val="3.2.7"/>
      <sheetName val="4.1.1"/>
      <sheetName val="4.1.2"/>
      <sheetName val="4.1.3"/>
      <sheetName val="4.1.4"/>
      <sheetName val="4.2.1"/>
      <sheetName val="4.2.2"/>
      <sheetName val="4.2.3"/>
      <sheetName val="4.2.4"/>
      <sheetName val="4.2.5"/>
      <sheetName val="4.2.6"/>
      <sheetName val="4.3.1"/>
      <sheetName val="4.3.2"/>
      <sheetName val="4.6.1"/>
      <sheetName val="4.6.2"/>
      <sheetName val="4.6.3"/>
      <sheetName val="4.6.4"/>
      <sheetName val="4.6.5"/>
      <sheetName val="4.6.6"/>
      <sheetName val="4.6.7"/>
      <sheetName val="4.6.8"/>
      <sheetName val="4.6.9"/>
      <sheetName val="4.6.10"/>
      <sheetName val="4.6.11"/>
      <sheetName val="4.6.12"/>
      <sheetName val="4.6.13"/>
      <sheetName val="4.6.14"/>
      <sheetName val="4.6.15"/>
      <sheetName val="4.6.16"/>
      <sheetName val="4.6.17"/>
      <sheetName val="4.6.18"/>
      <sheetName val="4.6.19"/>
      <sheetName val="4.6.20"/>
      <sheetName val="4.6.21"/>
      <sheetName val="4.6.22"/>
      <sheetName val="4.6.23"/>
      <sheetName val="4.6.24"/>
      <sheetName val="4.6.25"/>
      <sheetName val="4.6.26"/>
      <sheetName val="4.6.27"/>
      <sheetName val="4.6.28"/>
      <sheetName val="4.6.29"/>
      <sheetName val="4.6.30"/>
      <sheetName val="4.6.31"/>
      <sheetName val="4.6.32"/>
      <sheetName val="4.6.33"/>
      <sheetName val="4.6.34"/>
      <sheetName val="4.6.35"/>
      <sheetName val="4.6.36"/>
      <sheetName val="4.6.37"/>
      <sheetName val="4.6.38"/>
      <sheetName val="4.6.39"/>
      <sheetName val="4.6.40"/>
      <sheetName val="4.6.41"/>
      <sheetName val="4.6.42"/>
      <sheetName val="4.6.43"/>
      <sheetName val="4.6.44"/>
      <sheetName val="4.6.45"/>
      <sheetName val="4.6.46"/>
      <sheetName val="4.6.47"/>
      <sheetName val="4.6.48"/>
      <sheetName val="4.6.49"/>
      <sheetName val="4.6.50"/>
      <sheetName val="4.6.51"/>
      <sheetName val="4.6.52"/>
      <sheetName val="4.6.53"/>
      <sheetName val="4.6.54"/>
      <sheetName val="4.6.55"/>
      <sheetName val="4.6.56"/>
      <sheetName val="4.6.57"/>
      <sheetName val="4.6.58"/>
      <sheetName val="4.6.59"/>
      <sheetName val="4.6.60"/>
      <sheetName val="4.6.61"/>
      <sheetName val="4.6.62"/>
      <sheetName val="4.6.63"/>
      <sheetName val="4.6.64"/>
      <sheetName val="4.6.65"/>
      <sheetName val="4.6.66"/>
      <sheetName val="4.6.67"/>
      <sheetName val="4.6.68"/>
      <sheetName val="4.6.69"/>
      <sheetName val="4.6.70"/>
      <sheetName val="4.6.71"/>
      <sheetName val="4.6.72"/>
      <sheetName val="4.6.73"/>
      <sheetName val="4.6.74"/>
      <sheetName val="4.6.75"/>
      <sheetName val="4.6.76"/>
      <sheetName val="4.6.77"/>
      <sheetName val="4.6.78"/>
      <sheetName val="4.6.79"/>
      <sheetName val="4.6.80"/>
      <sheetName val="4.6.81"/>
      <sheetName val="4.6.82"/>
      <sheetName val="4.6.83"/>
      <sheetName val="4.6.84"/>
      <sheetName val="4.6.85"/>
      <sheetName val="4.6.86"/>
      <sheetName val="4.6.87"/>
      <sheetName val="4.6.88"/>
      <sheetName val="4.6.89"/>
      <sheetName val="4.6.90"/>
      <sheetName val="4.7.1"/>
      <sheetName val="4.7.2"/>
      <sheetName val="4.7.3"/>
      <sheetName val="4.7.5"/>
      <sheetName val="4.7.6"/>
      <sheetName val="4.7.7"/>
      <sheetName val="4.7.8"/>
      <sheetName val="4.7.9"/>
      <sheetName val="4.7.10"/>
      <sheetName val="4.7.11"/>
      <sheetName val="4.8.1"/>
      <sheetName val="4.8.2"/>
      <sheetName val="4.8.3"/>
      <sheetName val="4.8.4"/>
      <sheetName val="4.8.5"/>
      <sheetName val="4.8.6"/>
      <sheetName val="4.8.7"/>
      <sheetName val="4.8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quency"/>
      <sheetName val="Price3"/>
      <sheetName val="BoQ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01017E"/>
      <sheetName val="Price-Yr1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-Indice"/>
      <sheetName val="PE-01"/>
      <sheetName val="PE-02"/>
      <sheetName val="PE-03"/>
      <sheetName val="PE-04"/>
      <sheetName val="PE-05"/>
      <sheetName val="PE-06"/>
      <sheetName val="PE-07"/>
      <sheetName val="PE-08"/>
      <sheetName val="PE-09"/>
      <sheetName val="PE-10"/>
      <sheetName val="PE-11"/>
      <sheetName val="PE-12"/>
      <sheetName val="PE-13"/>
      <sheetName val="PE-14"/>
      <sheetName val="PE-15"/>
      <sheetName val="PE-16"/>
      <sheetName val="PE-17"/>
      <sheetName val="PE-18"/>
      <sheetName val="PE-19"/>
      <sheetName val="PE-20"/>
      <sheetName val="PE-21"/>
      <sheetName val="PE-22"/>
      <sheetName val="PE-23"/>
      <sheetName val="PE-24"/>
      <sheetName val="PE-25"/>
      <sheetName val="PE-26"/>
      <sheetName val="Entidades Financiadoras"/>
      <sheetName val="Control"/>
      <sheetName val="preinversion"/>
      <sheetName val="ejecucion"/>
      <sheetName val="mantenimiento"/>
      <sheetName val="Li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-Indice"/>
      <sheetName val="ID-01"/>
      <sheetName val="ID-02"/>
      <sheetName val="ID-03"/>
      <sheetName val="ID-04"/>
      <sheetName val="ID-05"/>
      <sheetName val="ID-06"/>
      <sheetName val="ID-07"/>
      <sheetName val="ID-08"/>
      <sheetName val="ID-09"/>
      <sheetName val="ID-10"/>
      <sheetName val="ID-11"/>
      <sheetName val="ID-12"/>
      <sheetName val="ID-13"/>
      <sheetName val="Indicadores de Producto"/>
      <sheetName val="Indicadores de Impacto"/>
      <sheetName val="Indicadores Gestión"/>
      <sheetName val="Programa Presupuestal"/>
      <sheetName val="Objetivos de Política"/>
      <sheetName val="Descentralizadas"/>
      <sheetName val="Subprograma"/>
      <sheetName val="Control"/>
      <sheetName val="List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workbookViewId="0">
      <selection activeCell="A3" sqref="A3:A19"/>
    </sheetView>
  </sheetViews>
  <sheetFormatPr defaultColWidth="11.42578125" defaultRowHeight="14.25"/>
  <cols>
    <col min="1" max="1" width="24.28515625" customWidth="1"/>
    <col min="2" max="2" width="18.85546875" customWidth="1"/>
    <col min="3" max="3" width="28.85546875" customWidth="1"/>
    <col min="4" max="4" width="17" customWidth="1"/>
    <col min="5" max="5" width="22.5703125" customWidth="1"/>
    <col min="6" max="6" width="18.140625" customWidth="1"/>
    <col min="7" max="7" width="20.28515625" customWidth="1"/>
    <col min="8" max="8" width="27.28515625" customWidth="1"/>
    <col min="12" max="12" width="12.7109375" customWidth="1"/>
    <col min="14" max="14" width="16.5703125" customWidth="1"/>
  </cols>
  <sheetData>
    <row r="1" spans="1:16" ht="60" customHeight="1">
      <c r="A1" s="297" t="s">
        <v>0</v>
      </c>
      <c r="B1" s="298"/>
      <c r="C1" s="299"/>
      <c r="D1" s="300" t="s">
        <v>1</v>
      </c>
      <c r="E1" s="301"/>
      <c r="F1" s="301"/>
    </row>
    <row r="2" spans="1:16" ht="36" customHeight="1">
      <c r="A2" s="1" t="s">
        <v>2</v>
      </c>
      <c r="B2" s="2" t="s">
        <v>3</v>
      </c>
      <c r="C2" s="2" t="s">
        <v>4</v>
      </c>
      <c r="D2" s="3" t="s">
        <v>5</v>
      </c>
      <c r="E2" s="14" t="s">
        <v>6</v>
      </c>
      <c r="F2" s="5" t="s">
        <v>7</v>
      </c>
      <c r="G2" s="26" t="s">
        <v>8</v>
      </c>
      <c r="H2" s="27" t="s">
        <v>9</v>
      </c>
      <c r="I2" s="27" t="s">
        <v>10</v>
      </c>
      <c r="J2" s="27" t="s">
        <v>11</v>
      </c>
      <c r="K2" s="27" t="s">
        <v>12</v>
      </c>
      <c r="L2" s="28" t="s">
        <v>13</v>
      </c>
      <c r="M2" s="29" t="s">
        <v>14</v>
      </c>
      <c r="N2" s="29" t="s">
        <v>15</v>
      </c>
      <c r="O2" s="23"/>
      <c r="P2" s="23"/>
    </row>
    <row r="3" spans="1:16" ht="24">
      <c r="A3" s="302" t="s">
        <v>16</v>
      </c>
      <c r="B3" s="302" t="s">
        <v>17</v>
      </c>
      <c r="C3" s="305" t="s">
        <v>18</v>
      </c>
      <c r="D3" s="302" t="s">
        <v>19</v>
      </c>
      <c r="E3" s="17" t="s">
        <v>20</v>
      </c>
      <c r="F3" s="6"/>
      <c r="G3" s="24"/>
      <c r="H3" s="30"/>
      <c r="I3" s="30"/>
      <c r="J3" s="30"/>
      <c r="K3" s="30"/>
      <c r="L3" s="31"/>
      <c r="M3" s="25"/>
      <c r="N3" s="25"/>
      <c r="O3" s="23"/>
    </row>
    <row r="4" spans="1:16" ht="36">
      <c r="A4" s="303"/>
      <c r="B4" s="303"/>
      <c r="C4" s="290"/>
      <c r="D4" s="303"/>
      <c r="E4" s="17" t="s">
        <v>21</v>
      </c>
      <c r="F4" s="6"/>
      <c r="G4" s="25"/>
      <c r="H4" s="25"/>
      <c r="I4" s="25"/>
      <c r="J4" s="25"/>
      <c r="K4" s="25"/>
      <c r="L4" s="25"/>
      <c r="M4" s="25"/>
      <c r="N4" s="25"/>
    </row>
    <row r="5" spans="1:16" ht="36">
      <c r="A5" s="303"/>
      <c r="B5" s="303"/>
      <c r="C5" s="290"/>
      <c r="D5" s="303"/>
      <c r="E5" s="17" t="s">
        <v>22</v>
      </c>
      <c r="F5" s="6"/>
      <c r="G5" s="25"/>
      <c r="H5" s="25"/>
      <c r="I5" s="25"/>
      <c r="J5" s="25"/>
      <c r="K5" s="25"/>
      <c r="L5" s="25"/>
      <c r="M5" s="25"/>
      <c r="N5" s="25"/>
    </row>
    <row r="6" spans="1:16">
      <c r="A6" s="303"/>
      <c r="B6" s="303"/>
      <c r="C6" s="291"/>
      <c r="D6" s="287" t="s">
        <v>23</v>
      </c>
      <c r="E6" s="288"/>
      <c r="F6" s="7"/>
      <c r="G6" s="25"/>
      <c r="H6" s="25"/>
      <c r="I6" s="25"/>
      <c r="J6" s="25"/>
      <c r="K6" s="25"/>
      <c r="L6" s="25"/>
      <c r="M6" s="25"/>
      <c r="N6" s="25"/>
    </row>
    <row r="7" spans="1:16" ht="36">
      <c r="A7" s="303"/>
      <c r="B7" s="303"/>
      <c r="C7" s="289" t="s">
        <v>24</v>
      </c>
      <c r="D7" s="292" t="s">
        <v>25</v>
      </c>
      <c r="E7" s="16" t="s">
        <v>26</v>
      </c>
      <c r="F7" s="8"/>
      <c r="G7" s="25"/>
      <c r="H7" s="25"/>
      <c r="I7" s="25"/>
      <c r="J7" s="25"/>
      <c r="K7" s="25"/>
      <c r="L7" s="25"/>
      <c r="M7" s="25"/>
      <c r="N7" s="25"/>
    </row>
    <row r="8" spans="1:16" ht="36">
      <c r="A8" s="303"/>
      <c r="B8" s="303"/>
      <c r="C8" s="290"/>
      <c r="D8" s="293"/>
      <c r="E8" s="16" t="s">
        <v>27</v>
      </c>
      <c r="F8" s="8"/>
      <c r="G8" s="25"/>
      <c r="H8" s="25"/>
      <c r="I8" s="25"/>
      <c r="J8" s="25"/>
      <c r="K8" s="25"/>
      <c r="L8" s="25"/>
      <c r="M8" s="25"/>
      <c r="N8" s="25"/>
    </row>
    <row r="9" spans="1:16" ht="60">
      <c r="A9" s="303"/>
      <c r="B9" s="303"/>
      <c r="C9" s="290"/>
      <c r="D9" s="293"/>
      <c r="E9" s="16" t="s">
        <v>28</v>
      </c>
      <c r="F9" s="8"/>
      <c r="G9" s="25"/>
      <c r="H9" s="25"/>
      <c r="I9" s="25"/>
      <c r="J9" s="25"/>
      <c r="K9" s="25"/>
      <c r="L9" s="25"/>
      <c r="M9" s="25"/>
      <c r="N9" s="25"/>
    </row>
    <row r="10" spans="1:16" ht="60">
      <c r="A10" s="303"/>
      <c r="B10" s="303"/>
      <c r="C10" s="290"/>
      <c r="D10" s="293"/>
      <c r="E10" s="18" t="s">
        <v>29</v>
      </c>
      <c r="F10" s="8"/>
      <c r="G10" s="25"/>
      <c r="H10" s="25"/>
      <c r="I10" s="25"/>
      <c r="J10" s="25"/>
      <c r="K10" s="25"/>
      <c r="L10" s="25"/>
      <c r="M10" s="25"/>
      <c r="N10" s="25"/>
    </row>
    <row r="11" spans="1:16">
      <c r="A11" s="303"/>
      <c r="B11" s="303"/>
      <c r="C11" s="290"/>
      <c r="D11" s="294"/>
      <c r="E11" s="15"/>
      <c r="F11" s="9" t="s">
        <v>7</v>
      </c>
      <c r="G11" s="25"/>
      <c r="H11" s="25"/>
      <c r="I11" s="25"/>
      <c r="J11" s="25"/>
      <c r="K11" s="25"/>
      <c r="L11" s="25"/>
      <c r="M11" s="25"/>
      <c r="N11" s="25"/>
    </row>
    <row r="12" spans="1:16">
      <c r="A12" s="303"/>
      <c r="B12" s="303"/>
      <c r="C12" s="291"/>
      <c r="D12" s="295" t="s">
        <v>30</v>
      </c>
      <c r="E12" s="296"/>
      <c r="F12" s="10"/>
      <c r="G12" s="25"/>
      <c r="H12" s="25"/>
      <c r="I12" s="25"/>
      <c r="J12" s="25"/>
      <c r="K12" s="25"/>
      <c r="L12" s="25"/>
      <c r="M12" s="25"/>
      <c r="N12" s="25"/>
    </row>
    <row r="13" spans="1:16" ht="36">
      <c r="A13" s="303"/>
      <c r="B13" s="303"/>
      <c r="C13" s="311" t="s">
        <v>31</v>
      </c>
      <c r="D13" s="309" t="s">
        <v>32</v>
      </c>
      <c r="E13" s="20" t="s">
        <v>33</v>
      </c>
      <c r="F13" s="8"/>
      <c r="G13" s="25"/>
      <c r="H13" s="25"/>
      <c r="I13" s="25"/>
      <c r="J13" s="25"/>
      <c r="K13" s="25"/>
      <c r="L13" s="25"/>
      <c r="M13" s="25"/>
      <c r="N13" s="25"/>
    </row>
    <row r="14" spans="1:16" ht="36">
      <c r="A14" s="303"/>
      <c r="B14" s="303"/>
      <c r="C14" s="303"/>
      <c r="D14" s="309"/>
      <c r="E14" s="20" t="s">
        <v>34</v>
      </c>
      <c r="F14" s="8"/>
      <c r="G14" s="25"/>
      <c r="H14" s="25"/>
      <c r="I14" s="25"/>
      <c r="J14" s="25"/>
      <c r="K14" s="25"/>
      <c r="L14" s="25"/>
      <c r="M14" s="25"/>
      <c r="N14" s="25"/>
    </row>
    <row r="15" spans="1:16" ht="67.5" customHeight="1">
      <c r="A15" s="303"/>
      <c r="B15" s="303"/>
      <c r="C15" s="312"/>
      <c r="D15" s="22" t="s">
        <v>35</v>
      </c>
      <c r="E15" s="21" t="s">
        <v>36</v>
      </c>
      <c r="F15" s="19"/>
      <c r="G15" s="25"/>
      <c r="H15" s="25"/>
      <c r="I15" s="25"/>
      <c r="J15" s="25"/>
      <c r="K15" s="25"/>
      <c r="L15" s="25"/>
      <c r="M15" s="25"/>
      <c r="N15" s="25"/>
    </row>
    <row r="16" spans="1:16" ht="114.75" customHeight="1">
      <c r="A16" s="303"/>
      <c r="B16" s="303"/>
      <c r="C16" s="312"/>
      <c r="D16" s="309" t="s">
        <v>37</v>
      </c>
      <c r="E16" s="21" t="s">
        <v>38</v>
      </c>
      <c r="F16" s="19"/>
      <c r="G16" s="25"/>
      <c r="H16" s="25"/>
      <c r="I16" s="25"/>
      <c r="J16" s="25"/>
      <c r="K16" s="25"/>
      <c r="L16" s="25"/>
      <c r="M16" s="25"/>
      <c r="N16" s="25"/>
    </row>
    <row r="17" spans="1:14" ht="72.75" customHeight="1">
      <c r="A17" s="303"/>
      <c r="B17" s="303"/>
      <c r="C17" s="312"/>
      <c r="D17" s="310"/>
      <c r="E17" s="21" t="s">
        <v>39</v>
      </c>
      <c r="F17" s="19"/>
      <c r="G17" s="25"/>
      <c r="H17" s="25"/>
      <c r="I17" s="25"/>
      <c r="J17" s="25"/>
      <c r="K17" s="25"/>
      <c r="L17" s="25"/>
      <c r="M17" s="25"/>
      <c r="N17" s="25"/>
    </row>
    <row r="18" spans="1:14">
      <c r="A18" s="303"/>
      <c r="B18" s="303"/>
      <c r="C18" s="11"/>
      <c r="D18" s="313" t="s">
        <v>40</v>
      </c>
      <c r="E18" s="314"/>
      <c r="F18" s="12"/>
      <c r="G18" s="25"/>
      <c r="H18" s="25"/>
      <c r="I18" s="25"/>
      <c r="J18" s="25"/>
      <c r="K18" s="25"/>
      <c r="L18" s="25"/>
      <c r="M18" s="25"/>
      <c r="N18" s="25"/>
    </row>
    <row r="19" spans="1:14">
      <c r="A19" s="304"/>
      <c r="B19" s="304"/>
      <c r="C19" s="306" t="s">
        <v>41</v>
      </c>
      <c r="D19" s="307"/>
      <c r="E19" s="308"/>
      <c r="F19" s="13"/>
      <c r="G19" s="25"/>
      <c r="H19" s="25"/>
      <c r="I19" s="25"/>
      <c r="J19" s="25"/>
      <c r="K19" s="25"/>
      <c r="L19" s="25"/>
      <c r="M19" s="25"/>
      <c r="N19" s="25"/>
    </row>
  </sheetData>
  <mergeCells count="15">
    <mergeCell ref="D6:E6"/>
    <mergeCell ref="C7:C12"/>
    <mergeCell ref="D7:D11"/>
    <mergeCell ref="D12:E12"/>
    <mergeCell ref="A1:C1"/>
    <mergeCell ref="D1:F1"/>
    <mergeCell ref="A3:A19"/>
    <mergeCell ref="B3:B19"/>
    <mergeCell ref="C3:C6"/>
    <mergeCell ref="D3:D5"/>
    <mergeCell ref="C19:E19"/>
    <mergeCell ref="D16:D17"/>
    <mergeCell ref="C13:C17"/>
    <mergeCell ref="D13:D14"/>
    <mergeCell ref="D18:E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11"/>
  <sheetViews>
    <sheetView workbookViewId="0">
      <selection activeCell="B11" sqref="B11"/>
    </sheetView>
  </sheetViews>
  <sheetFormatPr defaultColWidth="9.140625" defaultRowHeight="14.25"/>
  <cols>
    <col min="1" max="1" width="32" bestFit="1" customWidth="1"/>
    <col min="2" max="2" width="18.28515625" bestFit="1" customWidth="1"/>
    <col min="3" max="3" width="18.28515625" customWidth="1"/>
    <col min="4" max="4" width="16.7109375" bestFit="1" customWidth="1"/>
    <col min="8" max="8" width="16.140625" bestFit="1" customWidth="1"/>
    <col min="9" max="9" width="11.140625" bestFit="1" customWidth="1"/>
    <col min="13" max="13" width="14.140625" bestFit="1" customWidth="1"/>
    <col min="14" max="14" width="15.5703125" bestFit="1" customWidth="1"/>
  </cols>
  <sheetData>
    <row r="2" spans="1:14" ht="45">
      <c r="A2" s="331" t="s">
        <v>155</v>
      </c>
      <c r="B2" s="332"/>
      <c r="C2" s="332"/>
      <c r="D2" s="332"/>
      <c r="G2" s="333" t="s">
        <v>156</v>
      </c>
      <c r="H2" s="356"/>
      <c r="I2" s="212" t="s">
        <v>154</v>
      </c>
      <c r="J2" s="213" t="s">
        <v>157</v>
      </c>
      <c r="K2" s="214" t="s">
        <v>158</v>
      </c>
      <c r="L2" s="215" t="s">
        <v>159</v>
      </c>
      <c r="M2" s="216" t="s">
        <v>160</v>
      </c>
    </row>
    <row r="3" spans="1:14" ht="15">
      <c r="A3" s="204" t="s">
        <v>161</v>
      </c>
      <c r="B3" s="204" t="s">
        <v>162</v>
      </c>
      <c r="C3" s="204" t="s">
        <v>46</v>
      </c>
      <c r="D3" s="204" t="s">
        <v>163</v>
      </c>
      <c r="G3" s="219" t="s">
        <v>164</v>
      </c>
      <c r="H3" s="227"/>
      <c r="I3" s="228"/>
      <c r="J3" s="229"/>
      <c r="K3" s="230"/>
      <c r="L3" s="231"/>
      <c r="M3" s="232">
        <f>SUM(M4:N7)</f>
        <v>602550002</v>
      </c>
      <c r="N3" s="285"/>
    </row>
    <row r="4" spans="1:14">
      <c r="A4" s="25" t="s">
        <v>165</v>
      </c>
      <c r="B4" s="46">
        <f>C4*D4</f>
        <v>602550002</v>
      </c>
      <c r="C4" s="283">
        <v>18</v>
      </c>
      <c r="D4" s="46">
        <f>M3/C4</f>
        <v>33475000.111111112</v>
      </c>
      <c r="G4" s="236">
        <v>1</v>
      </c>
      <c r="H4" s="237" t="s">
        <v>166</v>
      </c>
      <c r="I4" s="238">
        <v>16900000</v>
      </c>
      <c r="J4" s="239">
        <v>1.3</v>
      </c>
      <c r="K4" s="240">
        <v>0.5</v>
      </c>
      <c r="L4" s="239">
        <v>18</v>
      </c>
      <c r="M4" s="241">
        <f>I4*L4*K4*J4*G4</f>
        <v>197730000</v>
      </c>
    </row>
    <row r="5" spans="1:14">
      <c r="A5" s="25" t="s">
        <v>167</v>
      </c>
      <c r="B5" s="46">
        <f>C5*D5</f>
        <v>27450000</v>
      </c>
      <c r="C5" s="283">
        <v>18</v>
      </c>
      <c r="D5" s="46">
        <v>1525000</v>
      </c>
      <c r="G5" s="236">
        <v>1</v>
      </c>
      <c r="H5" s="237" t="s">
        <v>168</v>
      </c>
      <c r="I5" s="244">
        <v>8000000</v>
      </c>
      <c r="J5" s="239">
        <v>1.3</v>
      </c>
      <c r="K5" s="240">
        <v>0.4</v>
      </c>
      <c r="L5" s="239">
        <v>18</v>
      </c>
      <c r="M5" s="241">
        <f>I5*L5*K5*J5*G5</f>
        <v>74880000</v>
      </c>
    </row>
    <row r="6" spans="1:14" ht="15">
      <c r="A6" s="205" t="s">
        <v>169</v>
      </c>
      <c r="B6" s="206">
        <f>SUM(B4:B5)</f>
        <v>630000002</v>
      </c>
      <c r="C6" s="206"/>
      <c r="D6" s="206">
        <f>SUM(D4:D5)</f>
        <v>35000000.111111112</v>
      </c>
      <c r="G6" s="236">
        <v>2</v>
      </c>
      <c r="H6" s="237" t="s">
        <v>170</v>
      </c>
      <c r="I6" s="244">
        <v>5100000</v>
      </c>
      <c r="J6" s="239">
        <v>1.3</v>
      </c>
      <c r="K6" s="240">
        <v>1</v>
      </c>
      <c r="L6" s="239">
        <v>18</v>
      </c>
      <c r="M6" s="241">
        <f>I6*L6*K6*J6+G6</f>
        <v>119340002</v>
      </c>
    </row>
    <row r="7" spans="1:14">
      <c r="A7" s="25" t="s">
        <v>171</v>
      </c>
      <c r="B7" s="46">
        <f>C7*D7</f>
        <v>39272724</v>
      </c>
      <c r="C7" s="283">
        <v>36</v>
      </c>
      <c r="D7" s="46">
        <v>1090909</v>
      </c>
      <c r="G7" s="236">
        <v>2</v>
      </c>
      <c r="H7" s="237" t="s">
        <v>172</v>
      </c>
      <c r="I7" s="244">
        <v>4500000</v>
      </c>
      <c r="J7" s="239">
        <v>1.3</v>
      </c>
      <c r="K7" s="240">
        <v>1</v>
      </c>
      <c r="L7" s="239">
        <v>18</v>
      </c>
      <c r="M7" s="241">
        <f>I7*L7*K7*J7*G7</f>
        <v>210600000</v>
      </c>
    </row>
    <row r="8" spans="1:14" ht="15">
      <c r="A8" s="205" t="s">
        <v>173</v>
      </c>
      <c r="B8" s="206">
        <f>B7</f>
        <v>39272724</v>
      </c>
      <c r="C8" s="206"/>
      <c r="D8" s="206">
        <f>D7</f>
        <v>1090909</v>
      </c>
    </row>
    <row r="9" spans="1:14" ht="15">
      <c r="A9" s="205" t="s">
        <v>174</v>
      </c>
      <c r="B9" s="206">
        <f>B6+B8</f>
        <v>669272726</v>
      </c>
      <c r="C9" s="206"/>
      <c r="D9" s="206">
        <f>D8+D6</f>
        <v>36090909.111111112</v>
      </c>
    </row>
    <row r="10" spans="1:14">
      <c r="A10" s="25" t="s">
        <v>96</v>
      </c>
      <c r="B10" s="46">
        <f>B9*10%</f>
        <v>66927272.600000001</v>
      </c>
      <c r="C10" s="46"/>
      <c r="D10" s="46">
        <f>D9*10%</f>
        <v>3609090.9111111113</v>
      </c>
    </row>
    <row r="11" spans="1:14" ht="15">
      <c r="A11" s="205" t="s">
        <v>162</v>
      </c>
      <c r="B11" s="206">
        <f>B9+B10</f>
        <v>736199998.60000002</v>
      </c>
      <c r="C11" s="206"/>
      <c r="D11" s="206">
        <f>D9+D10</f>
        <v>39700000.022222221</v>
      </c>
    </row>
  </sheetData>
  <mergeCells count="2">
    <mergeCell ref="A2:D2"/>
    <mergeCell ref="G2:H2"/>
  </mergeCells>
  <pageMargins left="0.25" right="0.25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Q21"/>
  <sheetViews>
    <sheetView topLeftCell="A3" workbookViewId="0">
      <selection activeCell="C9" sqref="C9"/>
    </sheetView>
  </sheetViews>
  <sheetFormatPr defaultColWidth="12.7109375" defaultRowHeight="15" customHeight="1"/>
  <cols>
    <col min="1" max="1" width="3.140625" style="209" customWidth="1"/>
    <col min="2" max="2" width="18.42578125" style="209" customWidth="1"/>
    <col min="3" max="3" width="38.7109375" style="209" customWidth="1"/>
    <col min="4" max="4" width="18.140625" style="209" customWidth="1"/>
    <col min="5" max="5" width="10.7109375" style="209" customWidth="1"/>
    <col min="6" max="6" width="12.7109375" style="209"/>
    <col min="7" max="7" width="16.85546875" style="209" customWidth="1"/>
    <col min="8" max="8" width="19.85546875" style="209" customWidth="1"/>
    <col min="9" max="9" width="11.42578125" style="209" hidden="1" customWidth="1"/>
    <col min="10" max="10" width="20.140625" style="209" hidden="1" customWidth="1"/>
    <col min="11" max="11" width="16.42578125" style="209" customWidth="1"/>
    <col min="12" max="12" width="10.85546875" style="209" customWidth="1"/>
    <col min="13" max="13" width="14.42578125" style="209" customWidth="1"/>
    <col min="14" max="16" width="10.85546875" style="209" customWidth="1"/>
    <col min="17" max="17" width="131" style="209" customWidth="1"/>
    <col min="18" max="25" width="10.7109375" style="209" customWidth="1"/>
    <col min="26" max="16384" width="12.7109375" style="209"/>
  </cols>
  <sheetData>
    <row r="2" spans="2:17" ht="18.75" customHeight="1">
      <c r="B2" s="339" t="s">
        <v>175</v>
      </c>
      <c r="C2" s="357"/>
      <c r="D2" s="357"/>
      <c r="E2" s="357"/>
      <c r="F2" s="357"/>
      <c r="G2" s="357"/>
      <c r="H2" s="357"/>
      <c r="I2" s="356"/>
      <c r="J2" s="208"/>
      <c r="K2" s="208"/>
      <c r="L2" s="208"/>
      <c r="M2" s="208"/>
      <c r="N2" s="208"/>
      <c r="O2" s="208"/>
      <c r="P2" s="208"/>
      <c r="Q2" s="208"/>
    </row>
    <row r="3" spans="2:17" ht="12.75">
      <c r="B3" s="340" t="s">
        <v>176</v>
      </c>
      <c r="C3" s="357"/>
      <c r="D3" s="357"/>
      <c r="E3" s="357"/>
      <c r="F3" s="357"/>
      <c r="G3" s="357"/>
      <c r="H3" s="357"/>
      <c r="I3" s="356"/>
      <c r="J3" s="210"/>
      <c r="K3" s="211"/>
      <c r="L3" s="211"/>
      <c r="M3" s="211"/>
      <c r="N3" s="211"/>
      <c r="O3" s="211"/>
      <c r="P3" s="211"/>
      <c r="Q3" s="211"/>
    </row>
    <row r="4" spans="2:17" ht="22.5">
      <c r="B4" s="333" t="s">
        <v>156</v>
      </c>
      <c r="C4" s="356"/>
      <c r="D4" s="212" t="s">
        <v>154</v>
      </c>
      <c r="E4" s="213" t="s">
        <v>157</v>
      </c>
      <c r="F4" s="214" t="s">
        <v>158</v>
      </c>
      <c r="G4" s="215" t="s">
        <v>159</v>
      </c>
      <c r="H4" s="216" t="s">
        <v>160</v>
      </c>
      <c r="I4" s="216" t="s">
        <v>160</v>
      </c>
      <c r="J4" s="217" t="e">
        <f>+H6+#REF!+H11</f>
        <v>#REF!</v>
      </c>
      <c r="K4" s="218"/>
      <c r="L4" s="218"/>
      <c r="M4" s="218"/>
      <c r="N4" s="218"/>
      <c r="O4" s="218"/>
      <c r="P4" s="218"/>
      <c r="Q4" s="218"/>
    </row>
    <row r="5" spans="2:17" ht="15.75">
      <c r="B5" s="219" t="s">
        <v>177</v>
      </c>
      <c r="C5" s="220"/>
      <c r="D5" s="221"/>
      <c r="E5" s="222"/>
      <c r="F5" s="223"/>
      <c r="G5" s="224"/>
      <c r="H5" s="225"/>
      <c r="I5" s="226"/>
      <c r="J5" s="218"/>
      <c r="K5" s="218"/>
      <c r="L5" s="218"/>
      <c r="M5" s="218"/>
      <c r="N5" s="218"/>
      <c r="O5" s="218"/>
      <c r="P5" s="218"/>
      <c r="Q5" s="218"/>
    </row>
    <row r="6" spans="2:17">
      <c r="B6" s="219" t="s">
        <v>164</v>
      </c>
      <c r="C6" s="227"/>
      <c r="D6" s="228"/>
      <c r="E6" s="229"/>
      <c r="F6" s="230"/>
      <c r="G6" s="231"/>
      <c r="H6" s="232">
        <f>SUM(H7:I10)</f>
        <v>93834002</v>
      </c>
      <c r="I6" s="233" t="e">
        <f>H6/$J$4</f>
        <v>#REF!</v>
      </c>
      <c r="J6" s="234"/>
      <c r="K6" s="235"/>
      <c r="L6" s="218"/>
      <c r="M6" s="218"/>
      <c r="N6" s="218"/>
      <c r="O6" s="218"/>
      <c r="P6" s="218"/>
      <c r="Q6" s="218"/>
    </row>
    <row r="7" spans="2:17" ht="12.75">
      <c r="B7" s="236">
        <v>1</v>
      </c>
      <c r="C7" s="237" t="s">
        <v>166</v>
      </c>
      <c r="D7" s="238">
        <v>16900000</v>
      </c>
      <c r="E7" s="239">
        <v>1.3</v>
      </c>
      <c r="F7" s="240">
        <v>0.1</v>
      </c>
      <c r="G7" s="239">
        <v>18</v>
      </c>
      <c r="H7" s="241">
        <f>D7*G7*F7*E7*B7</f>
        <v>39546000</v>
      </c>
      <c r="I7" s="242"/>
      <c r="J7" s="243"/>
      <c r="K7" s="284">
        <f>H7/18</f>
        <v>2197000</v>
      </c>
      <c r="L7" s="334"/>
      <c r="M7" s="358"/>
      <c r="N7" s="358"/>
      <c r="O7" s="358"/>
      <c r="P7" s="358"/>
      <c r="Q7" s="358"/>
    </row>
    <row r="8" spans="2:17" ht="12.75">
      <c r="B8" s="236">
        <v>1</v>
      </c>
      <c r="C8" s="237" t="s">
        <v>168</v>
      </c>
      <c r="D8" s="244">
        <v>8000000</v>
      </c>
      <c r="E8" s="239">
        <v>1.3</v>
      </c>
      <c r="F8" s="240">
        <v>0.05</v>
      </c>
      <c r="G8" s="239">
        <v>18</v>
      </c>
      <c r="H8" s="241">
        <f>D8*G8*F8*E8*B8</f>
        <v>9360000</v>
      </c>
      <c r="I8" s="245"/>
      <c r="J8" s="218"/>
      <c r="K8" s="284">
        <f t="shared" ref="K8:K10" si="0">H8/18</f>
        <v>520000</v>
      </c>
      <c r="L8" s="218"/>
      <c r="M8" s="235"/>
      <c r="N8" s="218"/>
      <c r="O8" s="218"/>
      <c r="P8" s="246"/>
      <c r="Q8" s="246"/>
    </row>
    <row r="9" spans="2:17" ht="12.75">
      <c r="B9" s="236">
        <v>2</v>
      </c>
      <c r="C9" s="237" t="s">
        <v>170</v>
      </c>
      <c r="D9" s="244">
        <v>5100000</v>
      </c>
      <c r="E9" s="239">
        <v>1.3</v>
      </c>
      <c r="F9" s="240">
        <v>0.2</v>
      </c>
      <c r="G9" s="239">
        <v>18</v>
      </c>
      <c r="H9" s="241">
        <f>D9*G9*F9*E9+B9</f>
        <v>23868002</v>
      </c>
      <c r="I9" s="245"/>
      <c r="J9" s="218"/>
      <c r="K9" s="284">
        <f t="shared" si="0"/>
        <v>1326000.111111111</v>
      </c>
      <c r="L9" s="218"/>
      <c r="M9" s="235"/>
      <c r="N9" s="218"/>
      <c r="O9" s="218"/>
      <c r="P9" s="246"/>
      <c r="Q9" s="246"/>
    </row>
    <row r="10" spans="2:17" ht="12.75">
      <c r="B10" s="236">
        <v>2</v>
      </c>
      <c r="C10" s="237" t="s">
        <v>172</v>
      </c>
      <c r="D10" s="244">
        <v>4500000</v>
      </c>
      <c r="E10" s="239">
        <v>1.3</v>
      </c>
      <c r="F10" s="240">
        <v>0.1</v>
      </c>
      <c r="G10" s="239">
        <v>18</v>
      </c>
      <c r="H10" s="241">
        <f>D10*G10*F10*E10*B10</f>
        <v>21060000</v>
      </c>
      <c r="I10" s="245"/>
      <c r="J10" s="218"/>
      <c r="K10" s="284">
        <f t="shared" si="0"/>
        <v>1170000</v>
      </c>
      <c r="L10" s="218"/>
      <c r="M10" s="235"/>
      <c r="N10" s="218"/>
      <c r="O10" s="218"/>
      <c r="P10" s="246"/>
      <c r="Q10" s="246"/>
    </row>
    <row r="11" spans="2:17">
      <c r="B11" s="247" t="s">
        <v>178</v>
      </c>
      <c r="C11" s="248"/>
      <c r="D11" s="249"/>
      <c r="E11" s="250"/>
      <c r="F11" s="251"/>
      <c r="G11" s="252"/>
      <c r="H11" s="253">
        <f>SUM(H12:H15)</f>
        <v>27450000</v>
      </c>
      <c r="I11" s="233" t="e">
        <f>H11/$J$4</f>
        <v>#REF!</v>
      </c>
      <c r="J11" s="218"/>
      <c r="K11" s="282">
        <f>H11/18</f>
        <v>1525000</v>
      </c>
      <c r="L11" s="218"/>
      <c r="M11" s="218"/>
      <c r="N11" s="218"/>
      <c r="O11" s="218"/>
      <c r="P11" s="218"/>
      <c r="Q11" s="218"/>
    </row>
    <row r="12" spans="2:17" ht="12.75">
      <c r="B12" s="236">
        <v>1</v>
      </c>
      <c r="C12" s="237" t="s">
        <v>179</v>
      </c>
      <c r="D12" s="244">
        <v>900000</v>
      </c>
      <c r="E12" s="255"/>
      <c r="F12" s="240">
        <v>1</v>
      </c>
      <c r="G12" s="239">
        <v>18</v>
      </c>
      <c r="H12" s="241">
        <f>D12*G12*F12</f>
        <v>16200000</v>
      </c>
      <c r="I12" s="242"/>
      <c r="J12" s="218"/>
      <c r="K12" s="254"/>
      <c r="L12" s="218"/>
      <c r="M12" s="218"/>
      <c r="N12" s="218"/>
      <c r="O12" s="218"/>
      <c r="P12" s="218"/>
      <c r="Q12" s="218"/>
    </row>
    <row r="13" spans="2:17" ht="12.75">
      <c r="B13" s="236">
        <v>2</v>
      </c>
      <c r="C13" s="237" t="s">
        <v>180</v>
      </c>
      <c r="D13" s="244">
        <v>200000</v>
      </c>
      <c r="E13" s="255"/>
      <c r="F13" s="240">
        <v>2</v>
      </c>
      <c r="G13" s="239">
        <v>18</v>
      </c>
      <c r="H13" s="241">
        <f t="shared" ref="H13:H15" si="1">D13*G13*F13</f>
        <v>7200000</v>
      </c>
      <c r="I13" s="242"/>
      <c r="J13" s="218"/>
      <c r="K13" s="254"/>
      <c r="L13" s="218"/>
      <c r="M13" s="218"/>
      <c r="N13" s="218"/>
      <c r="O13" s="218"/>
      <c r="P13" s="218"/>
      <c r="Q13" s="218"/>
    </row>
    <row r="14" spans="2:17" ht="22.5">
      <c r="B14" s="236">
        <v>3</v>
      </c>
      <c r="C14" s="256" t="s">
        <v>181</v>
      </c>
      <c r="D14" s="244">
        <v>1000000</v>
      </c>
      <c r="E14" s="255"/>
      <c r="F14" s="240">
        <v>0.1</v>
      </c>
      <c r="G14" s="239">
        <v>18</v>
      </c>
      <c r="H14" s="241">
        <f t="shared" si="1"/>
        <v>1800000</v>
      </c>
      <c r="I14" s="242"/>
      <c r="J14" s="218"/>
      <c r="K14" s="254"/>
      <c r="L14" s="218"/>
      <c r="M14" s="218"/>
      <c r="N14" s="218"/>
      <c r="O14" s="218"/>
      <c r="P14" s="218"/>
      <c r="Q14" s="218"/>
    </row>
    <row r="15" spans="2:17" ht="23.25" customHeight="1">
      <c r="B15" s="257">
        <v>4</v>
      </c>
      <c r="C15" s="237" t="s">
        <v>182</v>
      </c>
      <c r="D15" s="244">
        <v>1250000</v>
      </c>
      <c r="E15" s="255"/>
      <c r="F15" s="240">
        <v>0.1</v>
      </c>
      <c r="G15" s="239">
        <v>18</v>
      </c>
      <c r="H15" s="241">
        <f t="shared" si="1"/>
        <v>2250000</v>
      </c>
      <c r="I15" s="242"/>
      <c r="J15" s="218"/>
      <c r="K15" s="258"/>
      <c r="L15" s="218"/>
      <c r="M15" s="218"/>
      <c r="N15" s="218"/>
      <c r="O15" s="218"/>
      <c r="P15" s="218"/>
      <c r="Q15" s="218"/>
    </row>
    <row r="16" spans="2:17" ht="15.75" customHeight="1">
      <c r="B16" s="259" t="s">
        <v>183</v>
      </c>
      <c r="C16" s="335" t="s">
        <v>183</v>
      </c>
      <c r="D16" s="357"/>
      <c r="E16" s="357"/>
      <c r="F16" s="357"/>
      <c r="G16" s="357"/>
      <c r="H16" s="356"/>
      <c r="I16" s="260" t="e">
        <f>+I6+#REF!+I11+#REF!</f>
        <v>#REF!</v>
      </c>
      <c r="J16" s="235"/>
      <c r="K16" s="218"/>
      <c r="L16" s="218"/>
      <c r="M16" s="218"/>
      <c r="N16" s="218"/>
      <c r="O16" s="218"/>
      <c r="P16" s="218"/>
      <c r="Q16" s="218"/>
    </row>
    <row r="17" spans="2:10" ht="15.75" customHeight="1">
      <c r="B17" s="336" t="s">
        <v>184</v>
      </c>
      <c r="C17" s="357"/>
      <c r="D17" s="357"/>
      <c r="E17" s="357"/>
      <c r="F17" s="357"/>
      <c r="G17" s="357"/>
      <c r="H17" s="261">
        <f>H11+H6</f>
        <v>121284002</v>
      </c>
      <c r="I17" s="262" t="e">
        <f>SUM(I16)</f>
        <v>#REF!</v>
      </c>
      <c r="J17" s="263" t="e">
        <f>+I17+1</f>
        <v>#REF!</v>
      </c>
    </row>
    <row r="18" spans="2:10" ht="15.75" customHeight="1">
      <c r="B18" s="336" t="s">
        <v>183</v>
      </c>
      <c r="C18" s="357"/>
      <c r="D18" s="357"/>
      <c r="E18" s="357"/>
      <c r="F18" s="357"/>
      <c r="G18" s="357"/>
      <c r="H18" s="264">
        <f>+H17</f>
        <v>121284002</v>
      </c>
      <c r="I18" s="210"/>
    </row>
    <row r="19" spans="2:10" ht="15.75" customHeight="1">
      <c r="B19" s="336" t="s">
        <v>185</v>
      </c>
      <c r="C19" s="357"/>
      <c r="D19" s="357"/>
      <c r="E19" s="357"/>
      <c r="F19" s="357"/>
      <c r="G19" s="357"/>
      <c r="H19" s="264">
        <f>+H18*1.19</f>
        <v>144327962.38</v>
      </c>
      <c r="I19" s="210"/>
    </row>
    <row r="20" spans="2:10" ht="15.75" customHeight="1">
      <c r="B20" s="337"/>
      <c r="C20" s="358"/>
      <c r="D20" s="358"/>
      <c r="E20" s="358"/>
      <c r="F20" s="358"/>
      <c r="G20" s="358"/>
      <c r="H20" s="358"/>
      <c r="I20" s="265"/>
    </row>
    <row r="21" spans="2:10" ht="31.5" customHeight="1">
      <c r="B21" s="338"/>
      <c r="C21" s="358"/>
      <c r="D21" s="358"/>
      <c r="E21" s="358"/>
      <c r="F21" s="358"/>
      <c r="G21" s="358"/>
      <c r="H21" s="358"/>
      <c r="I21" s="265"/>
    </row>
  </sheetData>
  <mergeCells count="10">
    <mergeCell ref="B20:H20"/>
    <mergeCell ref="B21:H21"/>
    <mergeCell ref="B2:I2"/>
    <mergeCell ref="B3:I3"/>
    <mergeCell ref="B4:C4"/>
    <mergeCell ref="L7:Q7"/>
    <mergeCell ref="C16:H16"/>
    <mergeCell ref="B17:G17"/>
    <mergeCell ref="B18:G18"/>
    <mergeCell ref="B19:G19"/>
  </mergeCells>
  <printOptions horizontalCentered="1"/>
  <pageMargins left="0.25" right="0.25" top="0.75" bottom="0.75" header="0.3" footer="0.3"/>
  <pageSetup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"/>
  <sheetViews>
    <sheetView zoomScaleNormal="100" workbookViewId="0">
      <selection activeCell="B8" sqref="B8"/>
    </sheetView>
  </sheetViews>
  <sheetFormatPr defaultColWidth="8" defaultRowHeight="12.75"/>
  <cols>
    <col min="1" max="1" width="53" style="266" customWidth="1"/>
    <col min="2" max="2" width="35.28515625" style="266" customWidth="1"/>
    <col min="3" max="16384" width="8" style="266"/>
  </cols>
  <sheetData>
    <row r="1" spans="1:2" ht="27.75" customHeight="1">
      <c r="A1" s="341" t="s">
        <v>186</v>
      </c>
      <c r="B1" s="342"/>
    </row>
    <row r="2" spans="1:2" ht="19.350000000000001" customHeight="1">
      <c r="A2" s="267" t="s">
        <v>187</v>
      </c>
      <c r="B2" s="268" t="s">
        <v>188</v>
      </c>
    </row>
    <row r="3" spans="1:2" ht="19.350000000000001" customHeight="1">
      <c r="A3" s="269" t="s">
        <v>189</v>
      </c>
      <c r="B3" s="270">
        <v>1423500</v>
      </c>
    </row>
    <row r="4" spans="1:2" ht="19.350000000000001" customHeight="1">
      <c r="A4" s="269" t="s">
        <v>190</v>
      </c>
      <c r="B4" s="270">
        <v>18</v>
      </c>
    </row>
    <row r="5" spans="1:2" ht="19.350000000000001" customHeight="1">
      <c r="A5" s="269" t="s">
        <v>191</v>
      </c>
      <c r="B5" s="270">
        <f>B3*2*1.19</f>
        <v>3387930</v>
      </c>
    </row>
    <row r="6" spans="1:2" ht="19.350000000000001" customHeight="1">
      <c r="A6" s="269" t="s">
        <v>192</v>
      </c>
      <c r="B6" s="271">
        <f>B5*B4</f>
        <v>60982740</v>
      </c>
    </row>
    <row r="7" spans="1:2" ht="19.350000000000001" customHeight="1">
      <c r="A7" s="269" t="s">
        <v>193</v>
      </c>
      <c r="B7" s="270">
        <f>B3*0*1.19</f>
        <v>0</v>
      </c>
    </row>
    <row r="8" spans="1:2" ht="19.350000000000001" customHeight="1">
      <c r="A8" s="272" t="s">
        <v>194</v>
      </c>
      <c r="B8" s="273">
        <f>B6+B7</f>
        <v>60982740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BZ16"/>
  <sheetViews>
    <sheetView topLeftCell="A15" workbookViewId="0">
      <selection activeCell="E8" sqref="E8:E11"/>
    </sheetView>
  </sheetViews>
  <sheetFormatPr defaultColWidth="11.42578125" defaultRowHeight="14.25"/>
  <cols>
    <col min="2" max="2" width="17.42578125" customWidth="1"/>
    <col min="3" max="3" width="15.5703125" customWidth="1"/>
    <col min="4" max="4" width="18" customWidth="1"/>
    <col min="5" max="5" width="21.28515625" customWidth="1"/>
    <col min="6" max="6" width="17.85546875" customWidth="1"/>
    <col min="7" max="78" width="3" bestFit="1" customWidth="1"/>
  </cols>
  <sheetData>
    <row r="2" spans="2:78" ht="48" customHeight="1">
      <c r="B2" s="297" t="s">
        <v>0</v>
      </c>
      <c r="C2" s="298"/>
      <c r="D2" s="343"/>
      <c r="E2" s="349" t="s">
        <v>1</v>
      </c>
      <c r="F2" s="350"/>
      <c r="G2" s="350"/>
      <c r="H2" s="351"/>
      <c r="I2" s="351"/>
      <c r="J2" s="351"/>
      <c r="K2" s="351"/>
      <c r="L2" s="351"/>
    </row>
    <row r="3" spans="2:78" ht="24" customHeight="1">
      <c r="B3" s="1" t="s">
        <v>2</v>
      </c>
      <c r="C3" s="2" t="s">
        <v>3</v>
      </c>
      <c r="D3" s="2" t="s">
        <v>4</v>
      </c>
      <c r="E3" s="3" t="s">
        <v>5</v>
      </c>
      <c r="F3" s="4" t="s">
        <v>6</v>
      </c>
      <c r="G3" s="352" t="s">
        <v>195</v>
      </c>
      <c r="H3" s="352"/>
      <c r="I3" s="352"/>
      <c r="J3" s="352"/>
      <c r="K3" s="352" t="s">
        <v>196</v>
      </c>
      <c r="L3" s="352"/>
      <c r="M3" s="352"/>
      <c r="N3" s="352"/>
      <c r="O3" s="352" t="s">
        <v>197</v>
      </c>
      <c r="P3" s="352"/>
      <c r="Q3" s="352"/>
      <c r="R3" s="352"/>
      <c r="S3" s="352" t="s">
        <v>198</v>
      </c>
      <c r="T3" s="352"/>
      <c r="U3" s="352"/>
      <c r="V3" s="352"/>
      <c r="W3" s="352" t="s">
        <v>199</v>
      </c>
      <c r="X3" s="352"/>
      <c r="Y3" s="352"/>
      <c r="Z3" s="352"/>
      <c r="AA3" s="352" t="s">
        <v>200</v>
      </c>
      <c r="AB3" s="352"/>
      <c r="AC3" s="352"/>
      <c r="AD3" s="352"/>
      <c r="AE3" s="352" t="s">
        <v>201</v>
      </c>
      <c r="AF3" s="352"/>
      <c r="AG3" s="352"/>
      <c r="AH3" s="352"/>
      <c r="AI3" s="352" t="s">
        <v>202</v>
      </c>
      <c r="AJ3" s="352"/>
      <c r="AK3" s="352"/>
      <c r="AL3" s="352"/>
      <c r="AM3" s="352" t="s">
        <v>203</v>
      </c>
      <c r="AN3" s="352"/>
      <c r="AO3" s="352"/>
      <c r="AP3" s="352"/>
      <c r="AQ3" s="352" t="s">
        <v>204</v>
      </c>
      <c r="AR3" s="352"/>
      <c r="AS3" s="352"/>
      <c r="AT3" s="352"/>
      <c r="AU3" s="352" t="s">
        <v>205</v>
      </c>
      <c r="AV3" s="352"/>
      <c r="AW3" s="352"/>
      <c r="AX3" s="352"/>
      <c r="AY3" s="352" t="s">
        <v>206</v>
      </c>
      <c r="AZ3" s="352"/>
      <c r="BA3" s="352"/>
      <c r="BB3" s="352"/>
      <c r="BC3" s="352" t="s">
        <v>207</v>
      </c>
      <c r="BD3" s="352"/>
      <c r="BE3" s="352"/>
      <c r="BF3" s="352"/>
      <c r="BG3" s="353" t="s">
        <v>208</v>
      </c>
      <c r="BH3" s="354"/>
      <c r="BI3" s="354"/>
      <c r="BJ3" s="355"/>
      <c r="BK3" s="353" t="s">
        <v>209</v>
      </c>
      <c r="BL3" s="354"/>
      <c r="BM3" s="354"/>
      <c r="BN3" s="355"/>
      <c r="BO3" s="353" t="s">
        <v>210</v>
      </c>
      <c r="BP3" s="354"/>
      <c r="BQ3" s="354"/>
      <c r="BR3" s="355"/>
      <c r="BS3" s="353" t="s">
        <v>211</v>
      </c>
      <c r="BT3" s="354"/>
      <c r="BU3" s="354"/>
      <c r="BV3" s="355"/>
      <c r="BW3" s="353" t="s">
        <v>212</v>
      </c>
      <c r="BX3" s="354"/>
      <c r="BY3" s="354"/>
      <c r="BZ3" s="355"/>
    </row>
    <row r="4" spans="2:78" ht="24" customHeight="1">
      <c r="B4" s="38"/>
      <c r="C4" s="39"/>
      <c r="D4" s="39"/>
      <c r="E4" s="40"/>
      <c r="F4" s="41"/>
      <c r="G4" s="43">
        <v>1</v>
      </c>
      <c r="H4" s="43">
        <v>2</v>
      </c>
      <c r="I4" s="43">
        <v>3</v>
      </c>
      <c r="J4" s="43">
        <v>4</v>
      </c>
      <c r="K4" s="43">
        <v>5</v>
      </c>
      <c r="L4" s="43">
        <v>6</v>
      </c>
      <c r="M4" s="43">
        <v>7</v>
      </c>
      <c r="N4" s="43">
        <v>8</v>
      </c>
      <c r="O4" s="43">
        <v>9</v>
      </c>
      <c r="P4" s="43">
        <v>10</v>
      </c>
      <c r="Q4" s="37">
        <v>11</v>
      </c>
      <c r="R4" s="37">
        <v>12</v>
      </c>
      <c r="S4" s="37">
        <v>13</v>
      </c>
      <c r="T4" s="37">
        <v>14</v>
      </c>
      <c r="U4" s="37">
        <v>15</v>
      </c>
      <c r="V4" s="37">
        <v>16</v>
      </c>
      <c r="W4" s="37">
        <v>17</v>
      </c>
      <c r="X4" s="37">
        <v>18</v>
      </c>
      <c r="Y4" s="37">
        <v>19</v>
      </c>
      <c r="Z4" s="37">
        <v>20</v>
      </c>
      <c r="AA4" s="37">
        <v>21</v>
      </c>
      <c r="AB4" s="37">
        <v>22</v>
      </c>
      <c r="AC4" s="37">
        <v>23</v>
      </c>
      <c r="AD4" s="37">
        <v>24</v>
      </c>
      <c r="AE4" s="37">
        <v>25</v>
      </c>
      <c r="AF4" s="37">
        <v>26</v>
      </c>
      <c r="AG4" s="37">
        <v>27</v>
      </c>
      <c r="AH4" s="37">
        <v>28</v>
      </c>
      <c r="AI4" s="37">
        <v>29</v>
      </c>
      <c r="AJ4" s="37">
        <v>30</v>
      </c>
      <c r="AK4" s="37">
        <v>31</v>
      </c>
      <c r="AL4" s="37">
        <v>32</v>
      </c>
      <c r="AM4" s="37">
        <v>33</v>
      </c>
      <c r="AN4" s="37">
        <v>34</v>
      </c>
      <c r="AO4" s="37">
        <v>35</v>
      </c>
      <c r="AP4" s="37">
        <v>36</v>
      </c>
      <c r="AQ4" s="37">
        <v>37</v>
      </c>
      <c r="AR4" s="37">
        <v>38</v>
      </c>
      <c r="AS4" s="37">
        <v>39</v>
      </c>
      <c r="AT4" s="37">
        <v>40</v>
      </c>
      <c r="AU4" s="37">
        <v>41</v>
      </c>
      <c r="AV4" s="37">
        <v>42</v>
      </c>
      <c r="AW4" s="37">
        <v>43</v>
      </c>
      <c r="AX4" s="37">
        <v>44</v>
      </c>
      <c r="AY4" s="37">
        <v>45</v>
      </c>
      <c r="AZ4" s="37">
        <v>46</v>
      </c>
      <c r="BA4" s="37">
        <v>47</v>
      </c>
      <c r="BB4" s="37">
        <v>48</v>
      </c>
      <c r="BC4" s="37">
        <v>49</v>
      </c>
      <c r="BD4" s="37">
        <v>50</v>
      </c>
      <c r="BE4" s="37">
        <v>51</v>
      </c>
      <c r="BF4" s="37">
        <v>52</v>
      </c>
      <c r="BG4" s="42">
        <v>53</v>
      </c>
      <c r="BH4" s="37">
        <v>54</v>
      </c>
      <c r="BI4" s="37">
        <v>55</v>
      </c>
      <c r="BJ4" s="37">
        <v>56</v>
      </c>
      <c r="BK4" s="37">
        <v>57</v>
      </c>
      <c r="BL4" s="37">
        <v>58</v>
      </c>
      <c r="BM4" s="37">
        <v>59</v>
      </c>
      <c r="BN4" s="37">
        <v>60</v>
      </c>
      <c r="BO4" s="37">
        <v>61</v>
      </c>
      <c r="BP4" s="37">
        <v>62</v>
      </c>
      <c r="BQ4" s="37">
        <v>63</v>
      </c>
      <c r="BR4" s="37">
        <v>64</v>
      </c>
      <c r="BS4" s="37">
        <v>65</v>
      </c>
      <c r="BT4" s="37">
        <v>66</v>
      </c>
      <c r="BU4" s="37">
        <v>67</v>
      </c>
      <c r="BV4" s="37">
        <v>68</v>
      </c>
      <c r="BW4" s="37">
        <v>69</v>
      </c>
      <c r="BX4" s="37">
        <v>70</v>
      </c>
      <c r="BY4" s="37">
        <v>71</v>
      </c>
      <c r="BZ4" s="37">
        <v>72</v>
      </c>
    </row>
    <row r="5" spans="2:78" ht="57" customHeight="1">
      <c r="B5" s="344" t="s">
        <v>16</v>
      </c>
      <c r="C5" s="344" t="s">
        <v>17</v>
      </c>
      <c r="D5" s="309" t="s">
        <v>213</v>
      </c>
      <c r="E5" s="345" t="s">
        <v>19</v>
      </c>
      <c r="F5" s="17" t="s">
        <v>20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</row>
    <row r="6" spans="2:78" ht="48">
      <c r="B6" s="344"/>
      <c r="C6" s="344"/>
      <c r="D6" s="309"/>
      <c r="E6" s="346"/>
      <c r="F6" s="33" t="s">
        <v>21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</row>
    <row r="7" spans="2:78" ht="48">
      <c r="B7" s="344"/>
      <c r="C7" s="344"/>
      <c r="D7" s="309"/>
      <c r="E7" s="347"/>
      <c r="F7" s="33" t="s">
        <v>22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</row>
    <row r="8" spans="2:78" ht="60">
      <c r="B8" s="344"/>
      <c r="C8" s="344"/>
      <c r="D8" s="309" t="s">
        <v>24</v>
      </c>
      <c r="E8" s="292" t="s">
        <v>25</v>
      </c>
      <c r="F8" s="34" t="s">
        <v>26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</row>
    <row r="9" spans="2:78" ht="48">
      <c r="B9" s="344"/>
      <c r="C9" s="344"/>
      <c r="D9" s="309"/>
      <c r="E9" s="293"/>
      <c r="F9" s="34" t="s">
        <v>27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</row>
    <row r="10" spans="2:78" ht="72">
      <c r="B10" s="344"/>
      <c r="C10" s="344"/>
      <c r="D10" s="309"/>
      <c r="E10" s="293"/>
      <c r="F10" s="34" t="s">
        <v>28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</row>
    <row r="11" spans="2:78" ht="72">
      <c r="B11" s="344"/>
      <c r="C11" s="344"/>
      <c r="D11" s="309"/>
      <c r="E11" s="293"/>
      <c r="F11" s="34" t="s">
        <v>29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</row>
    <row r="12" spans="2:78" ht="48">
      <c r="B12" s="344"/>
      <c r="C12" s="344"/>
      <c r="D12" s="344" t="s">
        <v>31</v>
      </c>
      <c r="E12" s="305" t="s">
        <v>32</v>
      </c>
      <c r="F12" s="35" t="s">
        <v>33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</row>
    <row r="13" spans="2:78" ht="48">
      <c r="B13" s="344"/>
      <c r="C13" s="344"/>
      <c r="D13" s="344"/>
      <c r="E13" s="348"/>
      <c r="F13" s="35" t="s">
        <v>34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</row>
    <row r="14" spans="2:78" ht="36">
      <c r="B14" s="344"/>
      <c r="C14" s="344"/>
      <c r="D14" s="344"/>
      <c r="E14" s="32" t="s">
        <v>35</v>
      </c>
      <c r="F14" s="36" t="s">
        <v>36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</row>
    <row r="15" spans="2:78" ht="120">
      <c r="B15" s="344"/>
      <c r="C15" s="344"/>
      <c r="D15" s="344"/>
      <c r="E15" s="305" t="s">
        <v>37</v>
      </c>
      <c r="F15" s="36" t="s">
        <v>38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</row>
    <row r="16" spans="2:78" ht="60">
      <c r="B16" s="344"/>
      <c r="C16" s="344"/>
      <c r="D16" s="344"/>
      <c r="E16" s="348"/>
      <c r="F16" s="36" t="s">
        <v>39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</row>
  </sheetData>
  <mergeCells count="29">
    <mergeCell ref="O3:R3"/>
    <mergeCell ref="S3:V3"/>
    <mergeCell ref="BO3:BR3"/>
    <mergeCell ref="BS3:BV3"/>
    <mergeCell ref="BW3:BZ3"/>
    <mergeCell ref="AU3:AX3"/>
    <mergeCell ref="AY3:BB3"/>
    <mergeCell ref="BC3:BF3"/>
    <mergeCell ref="BG3:BJ3"/>
    <mergeCell ref="BK3:BN3"/>
    <mergeCell ref="W3:Z3"/>
    <mergeCell ref="AA3:AD3"/>
    <mergeCell ref="AE3:AH3"/>
    <mergeCell ref="AI3:AL3"/>
    <mergeCell ref="AM3:AP3"/>
    <mergeCell ref="AQ3:AT3"/>
    <mergeCell ref="B2:D2"/>
    <mergeCell ref="B5:B16"/>
    <mergeCell ref="C5:C16"/>
    <mergeCell ref="D5:D7"/>
    <mergeCell ref="E5:E7"/>
    <mergeCell ref="D8:D11"/>
    <mergeCell ref="E8:E11"/>
    <mergeCell ref="D12:D16"/>
    <mergeCell ref="E12:E13"/>
    <mergeCell ref="E15:E16"/>
    <mergeCell ref="E2:L2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2" workbookViewId="0">
      <selection activeCell="A3" sqref="A3:A19"/>
    </sheetView>
  </sheetViews>
  <sheetFormatPr defaultColWidth="11.42578125" defaultRowHeight="14.25"/>
  <cols>
    <col min="1" max="1" width="37.5703125" customWidth="1"/>
    <col min="2" max="4" width="15.140625" customWidth="1"/>
    <col min="5" max="5" width="16.85546875" customWidth="1"/>
    <col min="7" max="7" width="13" bestFit="1" customWidth="1"/>
  </cols>
  <sheetData>
    <row r="1" spans="1:7" ht="42.75">
      <c r="A1" s="25"/>
      <c r="B1" s="47" t="s">
        <v>42</v>
      </c>
      <c r="C1" s="47" t="s">
        <v>43</v>
      </c>
      <c r="D1" s="47" t="s">
        <v>44</v>
      </c>
      <c r="E1" s="47" t="s">
        <v>45</v>
      </c>
      <c r="F1" s="47" t="s">
        <v>46</v>
      </c>
      <c r="G1" s="47" t="s">
        <v>47</v>
      </c>
    </row>
    <row r="2" spans="1:7" ht="15">
      <c r="A2" s="44" t="s">
        <v>48</v>
      </c>
      <c r="B2" s="315"/>
      <c r="C2" s="316"/>
      <c r="D2" s="316"/>
      <c r="E2" s="316"/>
      <c r="F2" s="316"/>
      <c r="G2" s="317"/>
    </row>
    <row r="3" spans="1:7" ht="99.75">
      <c r="A3" s="45" t="s">
        <v>49</v>
      </c>
      <c r="B3" s="51">
        <v>365596.92415700201</v>
      </c>
      <c r="C3" s="51"/>
      <c r="D3" s="51"/>
      <c r="E3" s="51">
        <v>324521.64971488802</v>
      </c>
      <c r="F3" s="49">
        <v>18</v>
      </c>
      <c r="G3" s="50">
        <f>(+B3+E3)*F3</f>
        <v>12422134.329694021</v>
      </c>
    </row>
    <row r="4" spans="1:7" ht="15">
      <c r="A4" s="44" t="s">
        <v>50</v>
      </c>
      <c r="B4" s="315"/>
      <c r="C4" s="316"/>
      <c r="D4" s="316"/>
      <c r="E4" s="316"/>
      <c r="F4" s="316"/>
      <c r="G4" s="317"/>
    </row>
    <row r="5" spans="1:7" ht="99.75">
      <c r="A5" s="45" t="s">
        <v>51</v>
      </c>
      <c r="B5" s="25"/>
      <c r="C5" s="25"/>
      <c r="D5" s="25"/>
      <c r="E5" s="25"/>
      <c r="F5" s="25"/>
      <c r="G5" s="25"/>
    </row>
  </sheetData>
  <mergeCells count="2">
    <mergeCell ref="B2:G2"/>
    <mergeCell ref="B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0"/>
  <sheetViews>
    <sheetView zoomScaleNormal="100" workbookViewId="0">
      <selection activeCell="D14" sqref="D14"/>
    </sheetView>
  </sheetViews>
  <sheetFormatPr defaultColWidth="11.42578125" defaultRowHeight="14.25"/>
  <cols>
    <col min="1" max="1" width="4.7109375" style="277" customWidth="1"/>
    <col min="2" max="16384" width="11.42578125" style="277"/>
  </cols>
  <sheetData>
    <row r="2" spans="2:2">
      <c r="B2" s="277" t="s">
        <v>52</v>
      </c>
    </row>
    <row r="4" spans="2:2">
      <c r="B4" s="277" t="s">
        <v>53</v>
      </c>
    </row>
    <row r="5" spans="2:2">
      <c r="B5" s="277" t="s">
        <v>54</v>
      </c>
    </row>
    <row r="6" spans="2:2">
      <c r="B6" s="277" t="s">
        <v>55</v>
      </c>
    </row>
    <row r="7" spans="2:2">
      <c r="B7" s="277" t="s">
        <v>56</v>
      </c>
    </row>
    <row r="8" spans="2:2">
      <c r="B8" s="277" t="s">
        <v>57</v>
      </c>
    </row>
    <row r="9" spans="2:2">
      <c r="B9" s="277" t="s">
        <v>58</v>
      </c>
    </row>
    <row r="10" spans="2:2">
      <c r="B10" s="277" t="s">
        <v>59</v>
      </c>
    </row>
  </sheetData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Normal="100" workbookViewId="0">
      <selection activeCell="E9" sqref="E9"/>
    </sheetView>
  </sheetViews>
  <sheetFormatPr defaultColWidth="11.42578125" defaultRowHeight="14.25"/>
  <cols>
    <col min="1" max="1" width="7.85546875" style="107" customWidth="1"/>
    <col min="2" max="2" width="50.7109375" style="107" customWidth="1"/>
    <col min="3" max="3" width="7.5703125" style="107" customWidth="1"/>
    <col min="4" max="4" width="11.42578125" style="107"/>
    <col min="5" max="5" width="15.7109375" style="107" customWidth="1"/>
    <col min="6" max="6" width="24.28515625" style="107" customWidth="1"/>
    <col min="7" max="7" width="3.42578125" style="107" customWidth="1"/>
    <col min="8" max="8" width="10.7109375" style="107" hidden="1" customWidth="1"/>
    <col min="9" max="9" width="20.7109375" style="107" hidden="1" customWidth="1"/>
    <col min="10" max="10" width="10.7109375" style="107" hidden="1" customWidth="1"/>
    <col min="11" max="11" width="20.7109375" style="107" hidden="1" customWidth="1"/>
    <col min="12" max="12" width="10.7109375" style="107" hidden="1" customWidth="1"/>
    <col min="13" max="13" width="20.7109375" style="107" hidden="1" customWidth="1"/>
    <col min="14" max="14" width="10.7109375" style="107" hidden="1" customWidth="1"/>
    <col min="15" max="15" width="20.7109375" style="107" hidden="1" customWidth="1"/>
    <col min="16" max="16" width="10.7109375" style="107" hidden="1" customWidth="1"/>
    <col min="17" max="17" width="20.7109375" style="107" hidden="1" customWidth="1"/>
    <col min="18" max="18" width="10.7109375" style="107" hidden="1" customWidth="1"/>
    <col min="19" max="19" width="20.7109375" style="107" hidden="1" customWidth="1"/>
    <col min="20" max="20" width="10.7109375" style="107" hidden="1" customWidth="1"/>
    <col min="21" max="22" width="20.7109375" style="107" hidden="1" customWidth="1"/>
    <col min="23" max="23" width="12.7109375" style="107" bestFit="1" customWidth="1"/>
    <col min="24" max="24" width="13.7109375" style="107" bestFit="1" customWidth="1"/>
    <col min="25" max="47" width="11.42578125" style="107"/>
    <col min="48" max="48" width="15" style="107" bestFit="1" customWidth="1"/>
    <col min="49" max="16384" width="11.42578125" style="107"/>
  </cols>
  <sheetData>
    <row r="1" spans="1:22">
      <c r="B1" s="318" t="s">
        <v>60</v>
      </c>
      <c r="C1" s="318"/>
      <c r="D1" s="318"/>
      <c r="E1" s="318"/>
      <c r="F1" s="319"/>
    </row>
    <row r="2" spans="1:22" ht="30" customHeight="1">
      <c r="B2" s="320" t="s">
        <v>61</v>
      </c>
      <c r="C2" s="320"/>
      <c r="D2" s="320"/>
      <c r="E2" s="320"/>
      <c r="F2" s="320"/>
      <c r="H2" s="321" t="s">
        <v>62</v>
      </c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</row>
    <row r="3" spans="1:22" ht="25.5">
      <c r="B3" s="109" t="s">
        <v>63</v>
      </c>
      <c r="C3" s="109" t="s">
        <v>64</v>
      </c>
      <c r="D3" s="110" t="s">
        <v>65</v>
      </c>
      <c r="E3" s="109" t="s">
        <v>66</v>
      </c>
      <c r="F3" s="109" t="s">
        <v>67</v>
      </c>
    </row>
    <row r="4" spans="1:22" ht="27.75" customHeight="1">
      <c r="A4" s="112"/>
      <c r="B4" s="111" t="s">
        <v>68</v>
      </c>
      <c r="C4" s="113"/>
      <c r="D4" s="113"/>
      <c r="E4" s="113"/>
      <c r="F4" s="114">
        <f>F5+F11+F9</f>
        <v>18794034708.684219</v>
      </c>
      <c r="H4" s="115">
        <f t="shared" ref="H4:M4" si="0">SUM(H5:H18)</f>
        <v>1</v>
      </c>
      <c r="I4" s="116">
        <f t="shared" si="0"/>
        <v>6014613884.2446289</v>
      </c>
      <c r="J4" s="115">
        <f t="shared" si="0"/>
        <v>0.50781795700114007</v>
      </c>
      <c r="K4" s="116">
        <f t="shared" si="0"/>
        <v>392072052.21194994</v>
      </c>
      <c r="L4" s="115">
        <f t="shared" si="0"/>
        <v>0.90381856969947549</v>
      </c>
      <c r="M4" s="116">
        <f t="shared" si="0"/>
        <v>130446292.5259313</v>
      </c>
      <c r="N4" s="115">
        <f>SUM(N5:N29)</f>
        <v>1</v>
      </c>
      <c r="O4" s="116">
        <f>SUM(O5:O30)</f>
        <v>60982740</v>
      </c>
      <c r="P4" s="115">
        <f>SUM(P5:P29)</f>
        <v>1</v>
      </c>
      <c r="Q4" s="116">
        <f>SUM(Q5:Q30)</f>
        <v>1673049759.1779213</v>
      </c>
      <c r="R4" s="115">
        <f>SUM(R5:R29)</f>
        <v>1</v>
      </c>
      <c r="S4" s="116">
        <f>SUM(S5:S30)</f>
        <v>275807206.45140839</v>
      </c>
      <c r="T4" s="115">
        <f>SUM(T5:T18)</f>
        <v>0.90381856969947549</v>
      </c>
      <c r="U4" s="116">
        <f>SUM(U5:U30)</f>
        <v>110161341.82044964</v>
      </c>
      <c r="V4" s="114"/>
    </row>
    <row r="5" spans="1:22" ht="15">
      <c r="A5" s="112"/>
      <c r="B5" s="117" t="s">
        <v>69</v>
      </c>
      <c r="C5" s="118"/>
      <c r="D5" s="118"/>
      <c r="E5" s="118"/>
      <c r="F5" s="119">
        <f>F6+F7+F8</f>
        <v>1109634388.7792206</v>
      </c>
      <c r="H5" s="120">
        <f>1-H9</f>
        <v>-13.077486567612153</v>
      </c>
      <c r="I5" s="121">
        <f>H5*(F23+F24+F25)</f>
        <v>-78656032280.582687</v>
      </c>
      <c r="J5" s="122"/>
      <c r="K5" s="123"/>
      <c r="L5" s="120">
        <f>F5/($F$5+$F$9+$F$11+$F$14)</f>
        <v>5.3363111311716893E-2</v>
      </c>
      <c r="M5" s="121">
        <f>$F$30*L5</f>
        <v>7701789.1218772279</v>
      </c>
      <c r="N5" s="120"/>
      <c r="O5" s="123"/>
      <c r="P5" s="120">
        <f>1-P9</f>
        <v>-13.077486567612153</v>
      </c>
      <c r="Q5" s="121">
        <f>P5*$F$32</f>
        <v>-21879285752.596027</v>
      </c>
      <c r="R5" s="120">
        <f>1-R9</f>
        <v>-13.077486567612153</v>
      </c>
      <c r="S5" s="121">
        <f>R5*$F$33</f>
        <v>-3606865037.6189203</v>
      </c>
      <c r="T5" s="120">
        <f>F5/($F$5+$F$9+$F$11+$F$14)</f>
        <v>5.3363111311716893E-2</v>
      </c>
      <c r="U5" s="121">
        <f>T5*$F$34</f>
        <v>6504128.3094763104</v>
      </c>
      <c r="V5" s="124">
        <f>F5+I5+M5+Q5+S5+U5</f>
        <v>-103018342764.58707</v>
      </c>
    </row>
    <row r="6" spans="1:22">
      <c r="A6" s="125"/>
      <c r="B6" s="126" t="s">
        <v>70</v>
      </c>
      <c r="C6" s="127" t="s">
        <v>71</v>
      </c>
      <c r="D6" s="128">
        <v>1</v>
      </c>
      <c r="E6" s="129">
        <f>'Visita a Campo'!E4+'Visita a Campo'!E8</f>
        <v>236036666.66666666</v>
      </c>
      <c r="F6" s="130">
        <f>+E6*D6</f>
        <v>236036666.66666666</v>
      </c>
      <c r="H6" s="131"/>
      <c r="I6" s="132"/>
      <c r="J6" s="131"/>
      <c r="K6" s="132"/>
      <c r="L6" s="133"/>
      <c r="M6" s="134"/>
      <c r="N6" s="131"/>
      <c r="O6" s="132"/>
      <c r="P6" s="131"/>
      <c r="Q6" s="132"/>
      <c r="R6" s="131"/>
      <c r="S6" s="132"/>
      <c r="T6" s="133"/>
      <c r="U6" s="132"/>
      <c r="V6" s="135"/>
    </row>
    <row r="7" spans="1:22">
      <c r="A7" s="125"/>
      <c r="B7" s="126" t="s">
        <v>72</v>
      </c>
      <c r="C7" s="127" t="s">
        <v>71</v>
      </c>
      <c r="D7" s="128">
        <v>8</v>
      </c>
      <c r="E7" s="129">
        <f>'Nodo Principal'!E18</f>
        <v>66875552.870129831</v>
      </c>
      <c r="F7" s="130">
        <f t="shared" ref="F7:F9" si="1">D7*E7</f>
        <v>535004422.96103865</v>
      </c>
      <c r="H7" s="131"/>
      <c r="I7" s="132"/>
      <c r="J7" s="131"/>
      <c r="K7" s="132"/>
      <c r="L7" s="133"/>
      <c r="M7" s="134"/>
      <c r="N7" s="131"/>
      <c r="O7" s="132"/>
      <c r="P7" s="131"/>
      <c r="Q7" s="132"/>
      <c r="R7" s="131"/>
      <c r="S7" s="132"/>
      <c r="T7" s="133"/>
      <c r="U7" s="132"/>
      <c r="V7" s="135"/>
    </row>
    <row r="8" spans="1:22">
      <c r="A8" s="125"/>
      <c r="B8" s="126" t="s">
        <v>73</v>
      </c>
      <c r="C8" s="127" t="s">
        <v>71</v>
      </c>
      <c r="D8" s="128">
        <v>8</v>
      </c>
      <c r="E8" s="129">
        <f>'Nodo Secundario'!F10+'Nodo Secundario'!F15</f>
        <v>42324162.393939391</v>
      </c>
      <c r="F8" s="130">
        <f>D8*E8</f>
        <v>338593299.15151513</v>
      </c>
      <c r="H8" s="131"/>
      <c r="I8" s="132"/>
      <c r="J8" s="131"/>
      <c r="K8" s="132"/>
      <c r="L8" s="133"/>
      <c r="M8" s="134"/>
      <c r="N8" s="131"/>
      <c r="O8" s="132"/>
      <c r="P8" s="131"/>
      <c r="Q8" s="132"/>
      <c r="R8" s="131"/>
      <c r="S8" s="132"/>
      <c r="T8" s="133"/>
      <c r="U8" s="132"/>
      <c r="V8" s="135"/>
    </row>
    <row r="9" spans="1:22" ht="38.25">
      <c r="A9" s="125"/>
      <c r="B9" s="117" t="s">
        <v>74</v>
      </c>
      <c r="C9" s="136" t="s">
        <v>71</v>
      </c>
      <c r="D9" s="137">
        <v>11253</v>
      </c>
      <c r="E9" s="138">
        <f>'Kit de Ultima Milla'!D2+'Kit de Ultima Milla'!D3</f>
        <v>1388151</v>
      </c>
      <c r="F9" s="119">
        <f t="shared" si="1"/>
        <v>15620863203</v>
      </c>
      <c r="H9" s="120">
        <f>$F$9/$F$5</f>
        <v>14.077486567612153</v>
      </c>
      <c r="I9" s="121">
        <f>H9*(F23+F24+F25)</f>
        <v>84670646164.827316</v>
      </c>
      <c r="J9" s="122"/>
      <c r="K9" s="123"/>
      <c r="L9" s="120">
        <f>F9/($F$5+$F$9+$F$11+$F$14)</f>
        <v>0.75121848269668678</v>
      </c>
      <c r="M9" s="121">
        <f>$F$30*L9</f>
        <v>108421832.90980808</v>
      </c>
      <c r="N9" s="120"/>
      <c r="O9" s="123"/>
      <c r="P9" s="120">
        <f>$F$9/$F$5</f>
        <v>14.077486567612153</v>
      </c>
      <c r="Q9" s="121">
        <f>P9*$F$32</f>
        <v>23552335511.773949</v>
      </c>
      <c r="R9" s="120">
        <f>$F$9/$F$5</f>
        <v>14.077486567612153</v>
      </c>
      <c r="S9" s="121">
        <f>R9*$F$33</f>
        <v>3882672244.0703287</v>
      </c>
      <c r="T9" s="120">
        <f>F9/($F$5+$F$9+$F$11+$F$14)</f>
        <v>0.75121848269668678</v>
      </c>
      <c r="U9" s="121">
        <f>T9*$F$34</f>
        <v>91561778.910678715</v>
      </c>
      <c r="V9" s="124">
        <f>I9+M9+Q9+S9+U9+F9</f>
        <v>127926500735.49208</v>
      </c>
    </row>
    <row r="10" spans="1:22">
      <c r="A10" s="108"/>
      <c r="B10" s="139" t="s">
        <v>75</v>
      </c>
      <c r="C10" s="140"/>
      <c r="D10" s="141"/>
      <c r="E10" s="142"/>
      <c r="H10" s="131"/>
      <c r="I10" s="132"/>
      <c r="J10" s="131"/>
      <c r="K10" s="132"/>
      <c r="L10" s="133"/>
      <c r="M10" s="134"/>
      <c r="N10" s="131"/>
      <c r="O10" s="132"/>
      <c r="P10" s="131"/>
      <c r="Q10" s="132"/>
      <c r="R10" s="131"/>
      <c r="S10" s="132"/>
      <c r="T10" s="133"/>
      <c r="U10" s="132"/>
    </row>
    <row r="11" spans="1:22" ht="15">
      <c r="A11" s="112"/>
      <c r="B11" s="143" t="s">
        <v>76</v>
      </c>
      <c r="C11" s="144"/>
      <c r="D11" s="144"/>
      <c r="E11" s="144"/>
      <c r="F11" s="119">
        <f>SUM(F12:F12)</f>
        <v>2063537116.905</v>
      </c>
      <c r="H11" s="122"/>
      <c r="I11" s="123"/>
      <c r="J11" s="120">
        <f>F11/(F11+F14)</f>
        <v>0.50781795700114007</v>
      </c>
      <c r="K11" s="121">
        <f>F26*J11</f>
        <v>392072052.21194994</v>
      </c>
      <c r="L11" s="120">
        <f>F11/($F$5+$F$9+$F$11+$F$14)</f>
        <v>9.9236975691071844E-2</v>
      </c>
      <c r="M11" s="121">
        <f>$F$30*L11</f>
        <v>14322670.494245991</v>
      </c>
      <c r="N11" s="122"/>
      <c r="O11" s="123"/>
      <c r="P11" s="122"/>
      <c r="Q11" s="123"/>
      <c r="R11" s="122"/>
      <c r="S11" s="123"/>
      <c r="T11" s="120">
        <f>F11/($F$5+$F$9+$F$11+$F$14)</f>
        <v>9.9236975691071844E-2</v>
      </c>
      <c r="U11" s="121">
        <f>T11*$F$34</f>
        <v>12095434.600294603</v>
      </c>
      <c r="V11" s="124">
        <f>F11+K11+M11+U11</f>
        <v>2482027274.2114906</v>
      </c>
    </row>
    <row r="12" spans="1:22">
      <c r="A12" s="125"/>
      <c r="B12" s="145" t="s">
        <v>77</v>
      </c>
      <c r="C12" s="146" t="s">
        <v>78</v>
      </c>
      <c r="D12" s="147">
        <v>18</v>
      </c>
      <c r="E12" s="147">
        <f>'Servicio de Internet y Mtmto'!H13</f>
        <v>114640950.93916667</v>
      </c>
      <c r="F12" s="130">
        <f>E12*D12</f>
        <v>2063537116.905</v>
      </c>
      <c r="H12" s="131"/>
      <c r="I12" s="132"/>
      <c r="J12" s="131"/>
      <c r="K12" s="134"/>
      <c r="L12" s="133"/>
      <c r="M12" s="134"/>
      <c r="N12" s="131"/>
      <c r="O12" s="132"/>
      <c r="P12" s="131"/>
      <c r="Q12" s="132"/>
      <c r="R12" s="131"/>
      <c r="S12" s="132"/>
      <c r="T12" s="133"/>
      <c r="U12" s="132"/>
      <c r="V12" s="135"/>
    </row>
    <row r="13" spans="1:22" ht="18.75" customHeight="1">
      <c r="A13" s="108"/>
      <c r="B13" s="148"/>
      <c r="C13" s="149"/>
      <c r="D13" s="150"/>
      <c r="E13" s="150"/>
      <c r="F13" s="150"/>
      <c r="H13" s="131"/>
      <c r="I13" s="132"/>
      <c r="J13" s="131"/>
      <c r="K13" s="134"/>
      <c r="L13" s="133"/>
      <c r="M13" s="134"/>
      <c r="N13" s="131"/>
      <c r="O13" s="132"/>
      <c r="P13" s="131"/>
      <c r="Q13" s="132"/>
      <c r="R13" s="131"/>
      <c r="S13" s="132"/>
      <c r="T13" s="133"/>
      <c r="U13" s="132"/>
      <c r="V13" s="150"/>
    </row>
    <row r="14" spans="1:22" ht="33.75" customHeight="1">
      <c r="A14" s="108"/>
      <c r="B14" s="151" t="s">
        <v>79</v>
      </c>
      <c r="C14" s="140"/>
      <c r="D14" s="141"/>
      <c r="E14" s="142"/>
      <c r="F14" s="114">
        <v>2000000000</v>
      </c>
      <c r="H14" s="131"/>
      <c r="I14" s="132"/>
      <c r="J14" s="131"/>
      <c r="K14" s="134"/>
      <c r="L14" s="133"/>
      <c r="M14" s="134"/>
      <c r="N14" s="131"/>
      <c r="O14" s="132"/>
      <c r="P14" s="131"/>
      <c r="Q14" s="132"/>
      <c r="R14" s="131"/>
      <c r="S14" s="132"/>
      <c r="T14" s="133"/>
      <c r="U14" s="132"/>
      <c r="V14" s="114"/>
    </row>
    <row r="15" spans="1:22" ht="31.5" customHeight="1">
      <c r="A15" s="108"/>
      <c r="B15" s="111" t="s">
        <v>80</v>
      </c>
      <c r="C15" s="113"/>
      <c r="D15" s="113"/>
      <c r="E15" s="113"/>
      <c r="F15" s="114"/>
      <c r="H15" s="131"/>
      <c r="I15" s="132"/>
      <c r="J15" s="131"/>
      <c r="K15" s="134"/>
      <c r="L15" s="133"/>
      <c r="M15" s="134"/>
      <c r="N15" s="131"/>
      <c r="O15" s="132"/>
      <c r="P15" s="131"/>
      <c r="Q15" s="132"/>
      <c r="R15" s="131"/>
      <c r="S15" s="132"/>
      <c r="T15" s="133"/>
      <c r="U15" s="132"/>
      <c r="V15" s="114"/>
    </row>
    <row r="16" spans="1:22">
      <c r="A16" s="108"/>
      <c r="B16" s="117" t="s">
        <v>81</v>
      </c>
      <c r="C16" s="152" t="s">
        <v>71</v>
      </c>
      <c r="D16" s="152"/>
      <c r="E16" s="152"/>
      <c r="F16" s="119"/>
      <c r="H16" s="122"/>
      <c r="I16" s="123"/>
      <c r="J16" s="120">
        <f>F16/(F14+F11)</f>
        <v>0</v>
      </c>
      <c r="K16" s="121">
        <f>F26*J16</f>
        <v>0</v>
      </c>
      <c r="L16" s="120">
        <f>F16/($F$5+$F$9+$F$11+$F$14)</f>
        <v>0</v>
      </c>
      <c r="M16" s="121">
        <f>$F$30*L16</f>
        <v>0</v>
      </c>
      <c r="N16" s="122"/>
      <c r="O16" s="123"/>
      <c r="P16" s="122"/>
      <c r="Q16" s="123"/>
      <c r="R16" s="122"/>
      <c r="S16" s="123"/>
      <c r="T16" s="120">
        <f>F16/($F$5+$F$9+$F$11+$F$14)</f>
        <v>0</v>
      </c>
      <c r="U16" s="121">
        <f>T16*$F$34</f>
        <v>0</v>
      </c>
      <c r="V16" s="124">
        <f>F16+K16+M16+U16</f>
        <v>0</v>
      </c>
    </row>
    <row r="17" spans="1:22">
      <c r="A17" s="108"/>
      <c r="B17" s="126" t="s">
        <v>82</v>
      </c>
      <c r="C17" s="153" t="s">
        <v>71</v>
      </c>
      <c r="D17" s="128">
        <v>0</v>
      </c>
      <c r="E17" s="128">
        <v>0</v>
      </c>
      <c r="F17" s="130">
        <v>0</v>
      </c>
      <c r="H17" s="131"/>
      <c r="I17" s="132"/>
      <c r="J17" s="131"/>
      <c r="K17" s="134"/>
      <c r="L17" s="133"/>
      <c r="M17" s="134"/>
      <c r="N17" s="131"/>
      <c r="O17" s="132"/>
      <c r="P17" s="131"/>
      <c r="Q17" s="132"/>
      <c r="R17" s="131"/>
      <c r="S17" s="132"/>
      <c r="T17" s="133"/>
      <c r="U17" s="132"/>
      <c r="V17" s="135"/>
    </row>
    <row r="18" spans="1:22">
      <c r="A18" s="108"/>
      <c r="B18" s="117" t="s">
        <v>83</v>
      </c>
      <c r="C18" s="286" t="s">
        <v>71</v>
      </c>
      <c r="D18" s="286"/>
      <c r="E18" s="117"/>
      <c r="F18" s="119"/>
      <c r="H18" s="122"/>
      <c r="I18" s="123"/>
      <c r="J18" s="120">
        <f>F18/(F14+F11)</f>
        <v>0</v>
      </c>
      <c r="K18" s="121">
        <f>F26*J18</f>
        <v>0</v>
      </c>
      <c r="L18" s="120">
        <f>F18/($F$5+$F$9+$F$11+$F$14)</f>
        <v>0</v>
      </c>
      <c r="M18" s="121">
        <f>$F$30*L18</f>
        <v>0</v>
      </c>
      <c r="N18" s="122"/>
      <c r="O18" s="123"/>
      <c r="P18" s="122"/>
      <c r="Q18" s="123"/>
      <c r="R18" s="122"/>
      <c r="S18" s="123"/>
      <c r="T18" s="120">
        <f>F18/($F$5+$F$9+$F$11+$F$14)</f>
        <v>0</v>
      </c>
      <c r="U18" s="121">
        <f>T18*$F$34</f>
        <v>0</v>
      </c>
      <c r="V18" s="124">
        <f>F18+K18+M18+U18</f>
        <v>0</v>
      </c>
    </row>
    <row r="19" spans="1:22" ht="25.5">
      <c r="A19" s="108"/>
      <c r="B19" s="154" t="s">
        <v>84</v>
      </c>
      <c r="C19" s="155" t="s">
        <v>71</v>
      </c>
      <c r="D19" s="128">
        <v>0</v>
      </c>
      <c r="E19" s="128">
        <v>0</v>
      </c>
      <c r="F19" s="130">
        <v>0</v>
      </c>
      <c r="H19" s="131"/>
      <c r="I19" s="132"/>
      <c r="J19" s="131"/>
      <c r="K19" s="132"/>
      <c r="L19" s="133"/>
      <c r="M19" s="134"/>
      <c r="N19" s="131"/>
      <c r="O19" s="132"/>
      <c r="P19" s="131"/>
      <c r="Q19" s="132"/>
      <c r="R19" s="131"/>
      <c r="S19" s="132"/>
      <c r="T19" s="131"/>
      <c r="U19" s="132"/>
      <c r="V19" s="135"/>
    </row>
    <row r="20" spans="1:22">
      <c r="A20" s="108"/>
      <c r="B20" s="154" t="s">
        <v>85</v>
      </c>
      <c r="C20" s="155" t="s">
        <v>71</v>
      </c>
      <c r="D20" s="128">
        <v>0</v>
      </c>
      <c r="E20" s="128">
        <v>0</v>
      </c>
      <c r="F20" s="130">
        <v>0</v>
      </c>
      <c r="H20" s="131"/>
      <c r="I20" s="132"/>
      <c r="J20" s="131"/>
      <c r="K20" s="132"/>
      <c r="L20" s="133"/>
      <c r="M20" s="134"/>
      <c r="N20" s="131"/>
      <c r="O20" s="132"/>
      <c r="P20" s="131"/>
      <c r="Q20" s="132"/>
      <c r="R20" s="131"/>
      <c r="S20" s="132"/>
      <c r="T20" s="131"/>
      <c r="U20" s="132"/>
      <c r="V20" s="135"/>
    </row>
    <row r="21" spans="1:22">
      <c r="B21" s="156"/>
      <c r="C21" s="156"/>
      <c r="D21" s="156"/>
      <c r="E21" s="156"/>
      <c r="F21" s="156"/>
      <c r="H21" s="131"/>
      <c r="I21" s="132"/>
      <c r="J21" s="131"/>
      <c r="K21" s="132"/>
      <c r="L21" s="133"/>
      <c r="M21" s="134"/>
      <c r="N21" s="131"/>
      <c r="O21" s="132"/>
      <c r="P21" s="131"/>
      <c r="Q21" s="132"/>
      <c r="R21" s="131"/>
      <c r="S21" s="132"/>
      <c r="T21" s="131"/>
      <c r="U21" s="132"/>
      <c r="V21" s="156"/>
    </row>
    <row r="22" spans="1:22">
      <c r="B22" s="322" t="s">
        <v>86</v>
      </c>
      <c r="C22" s="322"/>
      <c r="D22" s="322"/>
      <c r="E22" s="322"/>
      <c r="F22" s="114">
        <f>F4+F14</f>
        <v>20794034708.684219</v>
      </c>
      <c r="H22" s="131"/>
      <c r="I22" s="132"/>
      <c r="J22" s="131"/>
      <c r="K22" s="132"/>
      <c r="L22" s="133"/>
      <c r="M22" s="134"/>
      <c r="N22" s="131"/>
      <c r="O22" s="132"/>
      <c r="P22" s="131"/>
      <c r="Q22" s="132"/>
      <c r="R22" s="131"/>
      <c r="S22" s="132"/>
      <c r="T22" s="131"/>
      <c r="U22" s="132"/>
      <c r="V22" s="114"/>
    </row>
    <row r="23" spans="1:22">
      <c r="B23" s="158" t="s">
        <v>87</v>
      </c>
      <c r="C23" s="159"/>
      <c r="D23" s="160">
        <v>0.3</v>
      </c>
      <c r="E23" s="157"/>
      <c r="F23" s="130">
        <f>(F5+F9)*D23</f>
        <v>5019149277.5337658</v>
      </c>
      <c r="H23" s="131"/>
      <c r="I23" s="132"/>
      <c r="J23" s="131"/>
      <c r="K23" s="132"/>
      <c r="L23" s="133"/>
      <c r="M23" s="134"/>
      <c r="N23" s="131"/>
      <c r="O23" s="132"/>
      <c r="P23" s="131"/>
      <c r="Q23" s="132"/>
      <c r="R23" s="131"/>
      <c r="S23" s="132"/>
      <c r="T23" s="131"/>
      <c r="U23" s="132"/>
      <c r="V23" s="135"/>
    </row>
    <row r="24" spans="1:22">
      <c r="B24" s="158" t="s">
        <v>88</v>
      </c>
      <c r="C24" s="159"/>
      <c r="D24" s="160">
        <v>0.05</v>
      </c>
      <c r="E24" s="157"/>
      <c r="F24" s="130">
        <f>(F5+F9)*D24</f>
        <v>836524879.58896112</v>
      </c>
      <c r="H24" s="131"/>
      <c r="I24" s="132"/>
      <c r="J24" s="131"/>
      <c r="K24" s="132"/>
      <c r="L24" s="133"/>
      <c r="M24" s="134"/>
      <c r="N24" s="131"/>
      <c r="O24" s="132"/>
      <c r="P24" s="131"/>
      <c r="Q24" s="132"/>
      <c r="R24" s="131"/>
      <c r="S24" s="132"/>
      <c r="T24" s="131"/>
      <c r="U24" s="132"/>
      <c r="V24" s="135"/>
    </row>
    <row r="25" spans="1:22">
      <c r="B25" s="161" t="s">
        <v>89</v>
      </c>
      <c r="C25" s="157"/>
      <c r="D25" s="162">
        <v>0.19</v>
      </c>
      <c r="E25" s="157"/>
      <c r="F25" s="130">
        <f>F24*D25</f>
        <v>158939727.12190261</v>
      </c>
      <c r="H25" s="131"/>
      <c r="I25" s="132"/>
      <c r="J25" s="131"/>
      <c r="K25" s="132"/>
      <c r="L25" s="133"/>
      <c r="M25" s="134"/>
      <c r="N25" s="131"/>
      <c r="O25" s="132"/>
      <c r="P25" s="131"/>
      <c r="Q25" s="132"/>
      <c r="R25" s="131"/>
      <c r="S25" s="132"/>
      <c r="T25" s="131"/>
      <c r="U25" s="132"/>
      <c r="V25" s="135"/>
    </row>
    <row r="26" spans="1:22">
      <c r="B26" s="161" t="s">
        <v>90</v>
      </c>
      <c r="C26" s="157"/>
      <c r="D26" s="162">
        <v>0.19</v>
      </c>
      <c r="E26" s="157"/>
      <c r="F26" s="130">
        <f>(F11+F14)*D26</f>
        <v>772072052.21194994</v>
      </c>
      <c r="H26" s="131"/>
      <c r="I26" s="132"/>
      <c r="J26" s="131"/>
      <c r="K26" s="132"/>
      <c r="L26" s="133"/>
      <c r="M26" s="134"/>
      <c r="N26" s="131"/>
      <c r="O26" s="132"/>
      <c r="P26" s="131"/>
      <c r="Q26" s="132"/>
      <c r="R26" s="131"/>
      <c r="S26" s="132"/>
      <c r="T26" s="131"/>
      <c r="U26" s="132"/>
      <c r="V26" s="135"/>
    </row>
    <row r="27" spans="1:22">
      <c r="B27" s="322" t="s">
        <v>91</v>
      </c>
      <c r="C27" s="322"/>
      <c r="D27" s="322"/>
      <c r="E27" s="322"/>
      <c r="F27" s="119">
        <f>F23+F24+F25+F26</f>
        <v>6786685936.4565792</v>
      </c>
      <c r="H27" s="131"/>
      <c r="I27" s="132"/>
      <c r="J27" s="131"/>
      <c r="K27" s="132"/>
      <c r="L27" s="133"/>
      <c r="M27" s="134"/>
      <c r="N27" s="131"/>
      <c r="O27" s="132"/>
      <c r="P27" s="131"/>
      <c r="Q27" s="132"/>
      <c r="R27" s="131"/>
      <c r="S27" s="132"/>
      <c r="T27" s="131"/>
      <c r="U27" s="132"/>
      <c r="V27" s="124"/>
    </row>
    <row r="28" spans="1:22">
      <c r="B28" s="322" t="s">
        <v>92</v>
      </c>
      <c r="C28" s="322"/>
      <c r="D28" s="322"/>
      <c r="E28" s="322"/>
      <c r="F28" s="114">
        <f>F22+F27</f>
        <v>27580720645.1408</v>
      </c>
      <c r="H28" s="131"/>
      <c r="I28" s="132"/>
      <c r="J28" s="131"/>
      <c r="K28" s="132"/>
      <c r="L28" s="133"/>
      <c r="M28" s="134"/>
      <c r="N28" s="131"/>
      <c r="O28" s="132"/>
      <c r="P28" s="131"/>
      <c r="Q28" s="132"/>
      <c r="R28" s="131"/>
      <c r="S28" s="132"/>
      <c r="T28" s="131"/>
      <c r="U28" s="132"/>
      <c r="V28" s="114"/>
    </row>
    <row r="29" spans="1:22" ht="15">
      <c r="A29" s="163"/>
      <c r="B29" s="326" t="s">
        <v>93</v>
      </c>
      <c r="C29" s="326"/>
      <c r="D29" s="326"/>
      <c r="E29" s="326"/>
      <c r="F29" s="274">
        <f>INTERVENTORIA!B11</f>
        <v>736199998.60000002</v>
      </c>
      <c r="H29" s="122"/>
      <c r="I29" s="123"/>
      <c r="J29" s="122"/>
      <c r="K29" s="123"/>
      <c r="L29" s="120"/>
      <c r="M29" s="121"/>
      <c r="N29" s="120">
        <v>1</v>
      </c>
      <c r="O29" s="123">
        <f>F31</f>
        <v>60982740</v>
      </c>
      <c r="P29" s="122"/>
      <c r="Q29" s="123"/>
      <c r="R29" s="122"/>
      <c r="S29" s="123"/>
      <c r="T29" s="122"/>
      <c r="U29" s="123"/>
      <c r="V29" s="135">
        <f>O29+F29</f>
        <v>797182738.60000002</v>
      </c>
    </row>
    <row r="30" spans="1:22" ht="15.75" customHeight="1">
      <c r="B30" s="326" t="s">
        <v>94</v>
      </c>
      <c r="C30" s="326"/>
      <c r="D30" s="326"/>
      <c r="E30" s="326"/>
      <c r="F30" s="130">
        <f>'Gerencia del Proyecto'!H19</f>
        <v>144327962.38</v>
      </c>
      <c r="H30" s="131"/>
      <c r="I30" s="132"/>
      <c r="J30" s="131"/>
      <c r="K30" s="132"/>
      <c r="L30" s="133"/>
      <c r="M30" s="134"/>
      <c r="N30" s="131"/>
      <c r="O30" s="132"/>
      <c r="P30" s="131"/>
      <c r="Q30" s="132"/>
      <c r="R30" s="131"/>
      <c r="S30" s="132"/>
      <c r="T30" s="131"/>
      <c r="U30" s="132"/>
      <c r="V30" s="135"/>
    </row>
    <row r="31" spans="1:22" ht="15.75" customHeight="1">
      <c r="B31" s="326" t="s">
        <v>95</v>
      </c>
      <c r="C31" s="326"/>
      <c r="D31" s="326"/>
      <c r="E31" s="326"/>
      <c r="F31" s="130">
        <f>Fiducia!B8</f>
        <v>60982740</v>
      </c>
      <c r="H31" s="131"/>
      <c r="I31" s="132"/>
      <c r="J31" s="131"/>
      <c r="K31" s="132"/>
      <c r="L31" s="131"/>
      <c r="M31" s="134"/>
      <c r="N31" s="131"/>
      <c r="O31" s="132"/>
      <c r="P31" s="131"/>
      <c r="Q31" s="132"/>
      <c r="R31" s="131"/>
      <c r="S31" s="132"/>
      <c r="T31" s="131"/>
      <c r="U31" s="132"/>
      <c r="V31" s="135"/>
    </row>
    <row r="32" spans="1:22" ht="15.75" customHeight="1">
      <c r="B32" s="323" t="s">
        <v>96</v>
      </c>
      <c r="C32" s="323"/>
      <c r="D32" s="323"/>
      <c r="E32" s="165">
        <v>0.1</v>
      </c>
      <c r="F32" s="119">
        <f>E32*(F5+F9)</f>
        <v>1673049759.1779222</v>
      </c>
      <c r="H32" s="131"/>
      <c r="I32" s="132"/>
      <c r="J32" s="131"/>
      <c r="K32" s="132"/>
      <c r="L32" s="131"/>
      <c r="M32" s="134"/>
      <c r="N32" s="131"/>
      <c r="O32" s="132"/>
      <c r="P32" s="131"/>
      <c r="Q32" s="132"/>
      <c r="R32" s="131"/>
      <c r="S32" s="132"/>
      <c r="T32" s="131"/>
      <c r="U32" s="132"/>
      <c r="V32" s="124"/>
    </row>
    <row r="33" spans="2:22" ht="15.75" customHeight="1">
      <c r="B33" s="323" t="s">
        <v>97</v>
      </c>
      <c r="C33" s="323"/>
      <c r="D33" s="323"/>
      <c r="E33" s="165">
        <v>0.01</v>
      </c>
      <c r="F33" s="278">
        <f>F28*E33</f>
        <v>275807206.45140803</v>
      </c>
      <c r="H33" s="131"/>
      <c r="I33" s="132"/>
      <c r="J33" s="131"/>
      <c r="K33" s="132"/>
      <c r="L33" s="131"/>
      <c r="M33" s="134"/>
      <c r="N33" s="131"/>
      <c r="O33" s="132"/>
      <c r="P33" s="131"/>
      <c r="Q33" s="132"/>
      <c r="R33" s="131"/>
      <c r="S33" s="132"/>
      <c r="T33" s="131"/>
      <c r="U33" s="132"/>
      <c r="V33" s="124"/>
    </row>
    <row r="34" spans="2:22" ht="15.75" customHeight="1">
      <c r="B34" s="164" t="s">
        <v>98</v>
      </c>
      <c r="C34" s="164"/>
      <c r="D34" s="164"/>
      <c r="E34" s="165" t="s">
        <v>99</v>
      </c>
      <c r="F34" s="280">
        <f>(F28+F29+F30+F31+F32+F33)*0.004</f>
        <v>121884353.24700052</v>
      </c>
      <c r="H34" s="131"/>
      <c r="I34" s="132"/>
      <c r="J34" s="131"/>
      <c r="K34" s="132"/>
      <c r="L34" s="131"/>
      <c r="M34" s="134"/>
      <c r="N34" s="131"/>
      <c r="O34" s="132"/>
      <c r="P34" s="131"/>
      <c r="Q34" s="132"/>
      <c r="R34" s="131"/>
      <c r="S34" s="132"/>
      <c r="T34" s="131"/>
      <c r="U34" s="132"/>
      <c r="V34" s="166"/>
    </row>
    <row r="35" spans="2:22">
      <c r="B35" s="324" t="s">
        <v>100</v>
      </c>
      <c r="C35" s="324"/>
      <c r="D35" s="324"/>
      <c r="E35" s="167"/>
      <c r="F35" s="279">
        <f>F28+F29+F30+F31+F32+F33+F34</f>
        <v>30592972664.997131</v>
      </c>
      <c r="H35" s="168"/>
      <c r="I35" s="169"/>
      <c r="J35" s="168"/>
      <c r="K35" s="169"/>
      <c r="L35" s="168"/>
      <c r="M35" s="169"/>
      <c r="N35" s="168"/>
      <c r="O35" s="169"/>
      <c r="P35" s="168"/>
      <c r="Q35" s="169"/>
      <c r="R35" s="168"/>
      <c r="S35" s="169"/>
      <c r="T35" s="168"/>
      <c r="U35" s="169"/>
      <c r="V35" s="114"/>
    </row>
    <row r="36" spans="2:22">
      <c r="B36" s="325"/>
      <c r="C36" s="325"/>
      <c r="D36" s="325"/>
      <c r="E36" s="325"/>
      <c r="F36" s="325"/>
    </row>
    <row r="37" spans="2:22">
      <c r="V37" s="107">
        <f>SUM(V5:V36)</f>
        <v>28187367983.716503</v>
      </c>
    </row>
    <row r="38" spans="2:22">
      <c r="V38" s="107">
        <f>F35-V37</f>
        <v>2405604681.2806282</v>
      </c>
    </row>
  </sheetData>
  <mergeCells count="13">
    <mergeCell ref="B33:D33"/>
    <mergeCell ref="B35:D35"/>
    <mergeCell ref="B36:F36"/>
    <mergeCell ref="B28:E28"/>
    <mergeCell ref="B29:E29"/>
    <mergeCell ref="B30:E30"/>
    <mergeCell ref="B31:E31"/>
    <mergeCell ref="B32:D32"/>
    <mergeCell ref="B1:F1"/>
    <mergeCell ref="B2:F2"/>
    <mergeCell ref="H2:V2"/>
    <mergeCell ref="B22:E22"/>
    <mergeCell ref="B27:E27"/>
  </mergeCells>
  <pageMargins left="0.25" right="0.25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"/>
  <sheetViews>
    <sheetView workbookViewId="0">
      <selection activeCell="F3" sqref="F3"/>
    </sheetView>
  </sheetViews>
  <sheetFormatPr defaultColWidth="11.42578125" defaultRowHeight="14.25"/>
  <cols>
    <col min="1" max="1" width="29.28515625" customWidth="1"/>
    <col min="3" max="3" width="18.28515625" bestFit="1" customWidth="1"/>
    <col min="4" max="4" width="26.140625" customWidth="1"/>
    <col min="5" max="5" width="17.7109375" bestFit="1" customWidth="1"/>
    <col min="9" max="9" width="12" bestFit="1" customWidth="1"/>
  </cols>
  <sheetData>
    <row r="1" spans="1:9">
      <c r="A1" s="52" t="s">
        <v>101</v>
      </c>
      <c r="B1" s="53" t="s">
        <v>102</v>
      </c>
      <c r="C1" s="53" t="s">
        <v>103</v>
      </c>
      <c r="D1" s="53" t="s">
        <v>104</v>
      </c>
      <c r="E1" s="62" t="s">
        <v>105</v>
      </c>
    </row>
    <row r="2" spans="1:9" ht="108">
      <c r="A2" s="63" t="s">
        <v>106</v>
      </c>
      <c r="B2" s="64" t="s">
        <v>107</v>
      </c>
      <c r="C2" s="65">
        <v>2460</v>
      </c>
      <c r="D2" s="57">
        <v>1010000</v>
      </c>
      <c r="E2" s="66">
        <f>C2*D2</f>
        <v>2484600000</v>
      </c>
      <c r="H2" s="275"/>
      <c r="I2" s="275"/>
    </row>
    <row r="3" spans="1:9" ht="81">
      <c r="A3" s="67" t="s">
        <v>108</v>
      </c>
      <c r="B3" s="68" t="s">
        <v>107</v>
      </c>
      <c r="C3" s="65">
        <v>2460</v>
      </c>
      <c r="D3" s="57">
        <v>378151</v>
      </c>
      <c r="E3" s="66">
        <f>C3*D3</f>
        <v>930251460</v>
      </c>
      <c r="H3" s="275"/>
      <c r="I3" s="275"/>
    </row>
    <row r="4" spans="1:9">
      <c r="A4" s="87"/>
      <c r="B4" s="64"/>
      <c r="C4" s="88"/>
      <c r="D4" s="75" t="s">
        <v>109</v>
      </c>
      <c r="E4" s="90">
        <f>SUM(E2:E3)</f>
        <v>3414851460</v>
      </c>
    </row>
    <row r="6" spans="1:9">
      <c r="E6" s="89"/>
    </row>
    <row r="7" spans="1:9">
      <c r="E7" s="9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"/>
  <sheetViews>
    <sheetView workbookViewId="0">
      <selection activeCell="G2" sqref="G2"/>
    </sheetView>
  </sheetViews>
  <sheetFormatPr defaultColWidth="11.42578125" defaultRowHeight="14.25"/>
  <cols>
    <col min="1" max="1" width="39" customWidth="1"/>
    <col min="4" max="4" width="20.85546875" customWidth="1"/>
    <col min="5" max="5" width="13.85546875" bestFit="1" customWidth="1"/>
  </cols>
  <sheetData>
    <row r="1" spans="1:5">
      <c r="A1" s="70" t="s">
        <v>101</v>
      </c>
      <c r="B1" s="91" t="s">
        <v>110</v>
      </c>
      <c r="C1" s="91" t="s">
        <v>111</v>
      </c>
      <c r="D1" s="91" t="s">
        <v>112</v>
      </c>
      <c r="E1" s="92" t="s">
        <v>105</v>
      </c>
    </row>
    <row r="2" spans="1:5" ht="81">
      <c r="A2" s="63" t="s">
        <v>113</v>
      </c>
      <c r="B2" s="93" t="s">
        <v>107</v>
      </c>
      <c r="C2" s="93">
        <v>463333.33333333331</v>
      </c>
      <c r="D2" s="207">
        <v>41</v>
      </c>
      <c r="E2" s="95">
        <f>C2*D2</f>
        <v>18996666.666666664</v>
      </c>
    </row>
    <row r="3" spans="1:5" ht="67.5">
      <c r="A3" s="67" t="s">
        <v>114</v>
      </c>
      <c r="B3" s="96" t="s">
        <v>107</v>
      </c>
      <c r="C3" s="93">
        <v>65666.666666666672</v>
      </c>
      <c r="D3" s="207">
        <v>2460</v>
      </c>
      <c r="E3" s="95">
        <f>C3*D3</f>
        <v>161540000</v>
      </c>
    </row>
    <row r="4" spans="1:5" ht="15">
      <c r="A4" s="97"/>
      <c r="B4" s="98"/>
      <c r="C4" s="99"/>
      <c r="D4" s="91" t="s">
        <v>109</v>
      </c>
      <c r="E4" s="100">
        <f>SUM(E2:E3)</f>
        <v>180536666.66666666</v>
      </c>
    </row>
    <row r="6" spans="1:5">
      <c r="A6" s="70" t="s">
        <v>101</v>
      </c>
      <c r="B6" s="91" t="s">
        <v>110</v>
      </c>
      <c r="C6" s="91" t="s">
        <v>111</v>
      </c>
      <c r="D6" s="91" t="s">
        <v>115</v>
      </c>
      <c r="E6" s="92" t="s">
        <v>105</v>
      </c>
    </row>
    <row r="7" spans="1:5" ht="67.5">
      <c r="A7" s="60" t="s">
        <v>116</v>
      </c>
      <c r="B7" s="93" t="s">
        <v>117</v>
      </c>
      <c r="C7" s="93">
        <v>1850000</v>
      </c>
      <c r="D7" s="94">
        <v>30</v>
      </c>
      <c r="E7" s="95">
        <f>C7*D7</f>
        <v>55500000</v>
      </c>
    </row>
    <row r="8" spans="1:5" ht="15">
      <c r="A8" s="97"/>
      <c r="B8" s="98"/>
      <c r="C8" s="99"/>
      <c r="D8" s="91" t="s">
        <v>109</v>
      </c>
      <c r="E8" s="100">
        <f>+E7</f>
        <v>55500000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"/>
  <sheetViews>
    <sheetView topLeftCell="A6" workbookViewId="0">
      <selection activeCell="E10" sqref="E10"/>
    </sheetView>
  </sheetViews>
  <sheetFormatPr defaultColWidth="11.42578125" defaultRowHeight="14.25"/>
  <cols>
    <col min="1" max="1" width="26" bestFit="1" customWidth="1"/>
    <col min="3" max="3" width="12.85546875" bestFit="1" customWidth="1"/>
    <col min="4" max="4" width="13.85546875" bestFit="1" customWidth="1"/>
    <col min="5" max="5" width="15.7109375" bestFit="1" customWidth="1"/>
  </cols>
  <sheetData>
    <row r="1" spans="1:5">
      <c r="A1" s="106" t="s">
        <v>101</v>
      </c>
      <c r="B1" s="91" t="s">
        <v>102</v>
      </c>
      <c r="C1" s="91" t="s">
        <v>115</v>
      </c>
      <c r="D1" s="91" t="s">
        <v>104</v>
      </c>
      <c r="E1" s="91" t="s">
        <v>105</v>
      </c>
    </row>
    <row r="2" spans="1:5">
      <c r="A2" s="54" t="s">
        <v>118</v>
      </c>
      <c r="B2" s="55" t="s">
        <v>107</v>
      </c>
      <c r="C2" s="56">
        <v>1</v>
      </c>
      <c r="D2" s="57">
        <v>1200000</v>
      </c>
      <c r="E2" s="61">
        <f>C2*D2</f>
        <v>1200000</v>
      </c>
    </row>
    <row r="3" spans="1:5">
      <c r="A3" s="71" t="s">
        <v>119</v>
      </c>
      <c r="B3" s="55" t="s">
        <v>107</v>
      </c>
      <c r="C3" s="56">
        <v>1</v>
      </c>
      <c r="D3" s="57">
        <v>25142857.142857101</v>
      </c>
      <c r="E3" s="61">
        <f>C3*D3</f>
        <v>25142857.142857101</v>
      </c>
    </row>
    <row r="4" spans="1:5" ht="81">
      <c r="A4" s="58" t="s">
        <v>120</v>
      </c>
      <c r="B4" s="55" t="s">
        <v>107</v>
      </c>
      <c r="C4" s="56">
        <v>1</v>
      </c>
      <c r="D4" s="57">
        <v>4727272.7272727303</v>
      </c>
      <c r="E4" s="61">
        <f>C4*D4</f>
        <v>4727272.7272727303</v>
      </c>
    </row>
    <row r="5" spans="1:5">
      <c r="A5" s="60" t="s">
        <v>121</v>
      </c>
      <c r="B5" s="55" t="s">
        <v>107</v>
      </c>
      <c r="C5" s="56">
        <v>1</v>
      </c>
      <c r="D5" s="57">
        <v>2000000</v>
      </c>
      <c r="E5" s="61">
        <f>C5*D5</f>
        <v>2000000</v>
      </c>
    </row>
    <row r="6" spans="1:5" ht="40.5">
      <c r="A6" s="101" t="s">
        <v>122</v>
      </c>
      <c r="B6" s="64" t="s">
        <v>107</v>
      </c>
      <c r="C6" s="64">
        <v>1</v>
      </c>
      <c r="D6" s="57">
        <v>10000000</v>
      </c>
      <c r="E6" s="61">
        <f>C6*D6</f>
        <v>10000000</v>
      </c>
    </row>
    <row r="7" spans="1:5">
      <c r="A7" s="60" t="s">
        <v>123</v>
      </c>
      <c r="B7" s="55" t="s">
        <v>107</v>
      </c>
      <c r="C7" s="55">
        <v>1</v>
      </c>
      <c r="D7" s="57">
        <v>3781513</v>
      </c>
      <c r="E7" s="276">
        <f>D7*C7</f>
        <v>3781513</v>
      </c>
    </row>
    <row r="8" spans="1:5">
      <c r="A8" s="60" t="s">
        <v>124</v>
      </c>
      <c r="B8" s="55" t="s">
        <v>107</v>
      </c>
      <c r="C8" s="55">
        <v>1</v>
      </c>
      <c r="D8" s="57">
        <v>3391666</v>
      </c>
      <c r="E8" s="276">
        <f>D8*C8</f>
        <v>3391666</v>
      </c>
    </row>
    <row r="9" spans="1:5">
      <c r="A9" s="59" t="s">
        <v>125</v>
      </c>
      <c r="B9" s="55" t="s">
        <v>107</v>
      </c>
      <c r="C9" s="55">
        <v>1</v>
      </c>
      <c r="D9" s="57">
        <v>4615577</v>
      </c>
      <c r="E9" s="61">
        <f>D9*C9</f>
        <v>4615577</v>
      </c>
    </row>
    <row r="10" spans="1:5" ht="15">
      <c r="A10" s="97"/>
      <c r="B10" s="98"/>
      <c r="C10" s="103"/>
      <c r="D10" s="104" t="s">
        <v>109</v>
      </c>
      <c r="E10" s="105">
        <f>SUM(E2:E9)</f>
        <v>54858885.870129831</v>
      </c>
    </row>
    <row r="12" spans="1:5">
      <c r="C12" s="98"/>
      <c r="D12" s="275"/>
      <c r="E12" s="275"/>
    </row>
    <row r="13" spans="1:5" ht="15">
      <c r="A13" s="327" t="s">
        <v>126</v>
      </c>
      <c r="B13" s="328"/>
      <c r="C13" s="328"/>
      <c r="D13" s="328"/>
      <c r="E13" s="329"/>
    </row>
    <row r="14" spans="1:5">
      <c r="A14" s="48" t="s">
        <v>101</v>
      </c>
      <c r="B14" s="48" t="s">
        <v>110</v>
      </c>
      <c r="C14" s="48" t="s">
        <v>111</v>
      </c>
      <c r="D14" s="48" t="s">
        <v>115</v>
      </c>
      <c r="E14" s="48" t="s">
        <v>105</v>
      </c>
    </row>
    <row r="15" spans="1:5">
      <c r="A15" s="25" t="s">
        <v>127</v>
      </c>
      <c r="B15" s="48" t="s">
        <v>107</v>
      </c>
      <c r="C15" s="276">
        <v>12016667</v>
      </c>
      <c r="D15" s="25">
        <v>1</v>
      </c>
      <c r="E15" s="276">
        <f>C15*D15</f>
        <v>12016667</v>
      </c>
    </row>
    <row r="16" spans="1:5" ht="15">
      <c r="A16" s="25"/>
      <c r="B16" s="25"/>
      <c r="C16" s="25"/>
      <c r="D16" s="44" t="s">
        <v>109</v>
      </c>
      <c r="E16" s="281">
        <f>E15</f>
        <v>12016667</v>
      </c>
    </row>
    <row r="18" spans="4:5" ht="15">
      <c r="D18" s="44" t="s">
        <v>128</v>
      </c>
      <c r="E18" s="281">
        <f>+E10+E16</f>
        <v>66875552.870129831</v>
      </c>
    </row>
  </sheetData>
  <mergeCells count="1">
    <mergeCell ref="A13:E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B1:H19"/>
  <sheetViews>
    <sheetView showGridLines="0" zoomScale="90" zoomScaleNormal="90" workbookViewId="0">
      <selection activeCell="B9" sqref="B9"/>
    </sheetView>
  </sheetViews>
  <sheetFormatPr defaultColWidth="14.42578125" defaultRowHeight="15" customHeight="1"/>
  <cols>
    <col min="1" max="1" width="4.140625" style="69" customWidth="1"/>
    <col min="2" max="2" width="57.28515625" style="69" customWidth="1"/>
    <col min="3" max="3" width="10.85546875" style="69" customWidth="1"/>
    <col min="4" max="4" width="13.140625" style="69" bestFit="1" customWidth="1"/>
    <col min="5" max="5" width="13.7109375" style="69" customWidth="1"/>
    <col min="6" max="6" width="16.85546875" style="69" bestFit="1" customWidth="1"/>
    <col min="7" max="7" width="4.5703125" style="175" customWidth="1"/>
    <col min="8" max="9" width="10.85546875" style="69" customWidth="1"/>
    <col min="10" max="16384" width="14.42578125" style="69"/>
  </cols>
  <sheetData>
    <row r="1" spans="2:7" ht="13.5">
      <c r="B1" s="52" t="s">
        <v>101</v>
      </c>
      <c r="C1" s="53" t="s">
        <v>102</v>
      </c>
      <c r="D1" s="53" t="s">
        <v>115</v>
      </c>
      <c r="E1" s="53" t="s">
        <v>104</v>
      </c>
      <c r="F1" s="62" t="s">
        <v>105</v>
      </c>
    </row>
    <row r="2" spans="2:7" ht="54">
      <c r="B2" s="170" t="s">
        <v>129</v>
      </c>
      <c r="C2" s="55" t="s">
        <v>107</v>
      </c>
      <c r="D2" s="56">
        <v>1</v>
      </c>
      <c r="E2" s="57">
        <v>5634333.333333333</v>
      </c>
      <c r="F2" s="66">
        <f>D2*E2</f>
        <v>5634333.333333333</v>
      </c>
      <c r="G2" s="176"/>
    </row>
    <row r="3" spans="2:7" ht="13.5">
      <c r="B3" s="54" t="s">
        <v>130</v>
      </c>
      <c r="C3" s="55" t="s">
        <v>107</v>
      </c>
      <c r="D3" s="56">
        <v>1</v>
      </c>
      <c r="E3" s="57">
        <v>700000</v>
      </c>
      <c r="F3" s="66">
        <f t="shared" ref="F3:F9" si="0">D3*E3</f>
        <v>700000</v>
      </c>
      <c r="G3" s="177"/>
    </row>
    <row r="4" spans="2:7" ht="13.5">
      <c r="B4" s="171" t="s">
        <v>131</v>
      </c>
      <c r="C4" s="55" t="s">
        <v>107</v>
      </c>
      <c r="D4" s="56">
        <v>1</v>
      </c>
      <c r="E4" s="57">
        <v>871000</v>
      </c>
      <c r="F4" s="66">
        <f t="shared" si="0"/>
        <v>871000</v>
      </c>
      <c r="G4" s="176"/>
    </row>
    <row r="5" spans="2:7" ht="13.5">
      <c r="B5" s="60" t="s">
        <v>132</v>
      </c>
      <c r="C5" s="55" t="s">
        <v>107</v>
      </c>
      <c r="D5" s="55">
        <v>1</v>
      </c>
      <c r="E5" s="57">
        <v>15000000</v>
      </c>
      <c r="F5" s="66">
        <f t="shared" si="0"/>
        <v>15000000</v>
      </c>
    </row>
    <row r="6" spans="2:7" ht="40.5">
      <c r="B6" s="102" t="s">
        <v>133</v>
      </c>
      <c r="C6" s="55" t="s">
        <v>107</v>
      </c>
      <c r="D6" s="55">
        <v>1</v>
      </c>
      <c r="E6" s="57">
        <v>2716677</v>
      </c>
      <c r="F6" s="66">
        <f t="shared" si="0"/>
        <v>2716677</v>
      </c>
    </row>
    <row r="7" spans="2:7" ht="13.5">
      <c r="B7" s="79" t="s">
        <v>134</v>
      </c>
      <c r="C7" s="55" t="s">
        <v>107</v>
      </c>
      <c r="D7" s="55">
        <v>1</v>
      </c>
      <c r="E7" s="57">
        <v>1591529.3333333337</v>
      </c>
      <c r="F7" s="66">
        <f t="shared" si="0"/>
        <v>1591529.3333333337</v>
      </c>
    </row>
    <row r="8" spans="2:7" ht="13.5">
      <c r="B8" s="172" t="s">
        <v>135</v>
      </c>
      <c r="C8" s="55" t="s">
        <v>107</v>
      </c>
      <c r="D8" s="55">
        <v>1</v>
      </c>
      <c r="E8" s="57">
        <v>1083350</v>
      </c>
      <c r="F8" s="66">
        <f t="shared" si="0"/>
        <v>1083350</v>
      </c>
    </row>
    <row r="9" spans="2:7" ht="27">
      <c r="B9" s="72" t="s">
        <v>122</v>
      </c>
      <c r="C9" s="55" t="s">
        <v>107</v>
      </c>
      <c r="D9" s="65">
        <v>1</v>
      </c>
      <c r="E9" s="57">
        <v>10000000</v>
      </c>
      <c r="F9" s="66">
        <f t="shared" si="0"/>
        <v>10000000</v>
      </c>
    </row>
    <row r="10" spans="2:7" ht="13.5">
      <c r="B10" s="72"/>
      <c r="D10" s="74"/>
      <c r="E10" s="75" t="s">
        <v>109</v>
      </c>
      <c r="F10" s="76">
        <f>SUM(F2:F9)</f>
        <v>37596889.666666664</v>
      </c>
    </row>
    <row r="11" spans="2:7" ht="13.5">
      <c r="D11" s="74"/>
      <c r="E11" s="77"/>
      <c r="F11" s="77"/>
    </row>
    <row r="12" spans="2:7" ht="13.5">
      <c r="B12" s="74" t="s">
        <v>136</v>
      </c>
    </row>
    <row r="13" spans="2:7" ht="13.5">
      <c r="B13" s="52" t="s">
        <v>101</v>
      </c>
      <c r="C13" s="53" t="s">
        <v>137</v>
      </c>
      <c r="D13" s="53" t="s">
        <v>138</v>
      </c>
      <c r="E13" s="78" t="s">
        <v>139</v>
      </c>
      <c r="F13" s="53" t="s">
        <v>105</v>
      </c>
    </row>
    <row r="14" spans="2:7" ht="13.5">
      <c r="B14" s="79" t="s">
        <v>140</v>
      </c>
      <c r="C14" s="73" t="s">
        <v>107</v>
      </c>
      <c r="D14" s="173">
        <v>4727272.7272727303</v>
      </c>
      <c r="E14" s="80">
        <v>1</v>
      </c>
      <c r="F14" s="81">
        <f>her*E14</f>
        <v>4727272.7272727303</v>
      </c>
    </row>
    <row r="15" spans="2:7" ht="13.5">
      <c r="E15" s="82" t="s">
        <v>141</v>
      </c>
      <c r="F15" s="83">
        <f>+SUM(F14)</f>
        <v>4727272.7272727303</v>
      </c>
    </row>
    <row r="16" spans="2:7" ht="13.5"/>
    <row r="17" spans="2:8" ht="14.25" customHeight="1">
      <c r="B17" s="174" t="s">
        <v>142</v>
      </c>
      <c r="C17" s="84"/>
      <c r="D17" s="84"/>
      <c r="E17" s="85"/>
      <c r="F17" s="86">
        <f>(F10+F15)</f>
        <v>42324162.393939391</v>
      </c>
      <c r="H17" s="178"/>
    </row>
    <row r="19" spans="2:8" ht="15" customHeight="1">
      <c r="D19" s="178"/>
      <c r="F19" s="178"/>
    </row>
  </sheetData>
  <pageMargins left="0.25" right="0.25" top="0.75" bottom="0.75" header="0.3" footer="0.3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J22"/>
  <sheetViews>
    <sheetView showGridLines="0" topLeftCell="A7" zoomScaleNormal="100" zoomScaleSheetLayoutView="50" zoomScalePageLayoutView="70" workbookViewId="0">
      <selection activeCell="H16" sqref="H16:J17"/>
    </sheetView>
  </sheetViews>
  <sheetFormatPr defaultColWidth="14.42578125" defaultRowHeight="15" customHeight="1"/>
  <cols>
    <col min="1" max="1" width="6.85546875" style="180" customWidth="1"/>
    <col min="2" max="2" width="27" style="180" customWidth="1"/>
    <col min="3" max="3" width="10.7109375" style="180" customWidth="1"/>
    <col min="4" max="4" width="11" style="180" customWidth="1"/>
    <col min="5" max="5" width="17.42578125" style="180" bestFit="1" customWidth="1"/>
    <col min="6" max="6" width="15.28515625" style="180" customWidth="1"/>
    <col min="7" max="7" width="16.5703125" style="180" customWidth="1"/>
    <col min="8" max="8" width="19.7109375" style="180" bestFit="1" customWidth="1"/>
    <col min="9" max="9" width="2.42578125" style="180" customWidth="1"/>
    <col min="10" max="13" width="12.140625" style="180" customWidth="1"/>
    <col min="14" max="16384" width="14.42578125" style="180"/>
  </cols>
  <sheetData>
    <row r="1" spans="1:10" ht="12.75" customHeight="1">
      <c r="A1" s="179"/>
      <c r="B1" s="179"/>
      <c r="C1" s="179"/>
      <c r="D1" s="179"/>
      <c r="E1" s="179"/>
      <c r="F1" s="179"/>
      <c r="G1" s="179"/>
      <c r="H1" s="179"/>
      <c r="I1" s="179"/>
    </row>
    <row r="2" spans="1:10" ht="12.75" customHeight="1">
      <c r="A2" s="179"/>
      <c r="B2" s="179"/>
      <c r="C2" s="179"/>
      <c r="D2" s="179"/>
      <c r="E2" s="179"/>
      <c r="F2" s="179"/>
      <c r="G2" s="179"/>
      <c r="H2" s="179"/>
      <c r="I2" s="179"/>
    </row>
    <row r="3" spans="1:10" ht="12.75" customHeight="1">
      <c r="A3" s="179"/>
      <c r="B3" s="179"/>
      <c r="C3" s="179"/>
      <c r="D3" s="179"/>
      <c r="E3" s="179"/>
      <c r="F3" s="179"/>
      <c r="G3" s="179"/>
      <c r="H3" s="179"/>
      <c r="I3" s="179"/>
    </row>
    <row r="4" spans="1:10" ht="31.5" customHeight="1">
      <c r="A4" s="179"/>
      <c r="B4" s="330" t="s">
        <v>143</v>
      </c>
      <c r="C4" s="330"/>
      <c r="D4" s="330"/>
      <c r="E4" s="330"/>
      <c r="F4" s="330"/>
      <c r="G4" s="330"/>
      <c r="H4" s="330"/>
      <c r="I4" s="181"/>
    </row>
    <row r="5" spans="1:10" ht="12.75" customHeight="1">
      <c r="A5" s="179"/>
      <c r="B5" s="179"/>
      <c r="C5" s="179"/>
      <c r="D5" s="179"/>
      <c r="E5" s="179"/>
      <c r="F5" s="179"/>
      <c r="G5" s="179"/>
      <c r="H5" s="179"/>
      <c r="I5" s="179"/>
    </row>
    <row r="6" spans="1:10" s="186" customFormat="1" ht="25.5">
      <c r="A6" s="182"/>
      <c r="B6" s="183" t="s">
        <v>144</v>
      </c>
      <c r="C6" s="183" t="s">
        <v>115</v>
      </c>
      <c r="D6" s="183" t="s">
        <v>145</v>
      </c>
      <c r="E6" s="184" t="s">
        <v>111</v>
      </c>
      <c r="F6" s="185" t="s">
        <v>146</v>
      </c>
      <c r="G6" s="185" t="s">
        <v>147</v>
      </c>
      <c r="H6" s="185" t="s">
        <v>14</v>
      </c>
    </row>
    <row r="7" spans="1:10" ht="27">
      <c r="A7" s="179"/>
      <c r="B7" s="188" t="s">
        <v>148</v>
      </c>
      <c r="C7" s="189">
        <v>1</v>
      </c>
      <c r="D7" s="190">
        <v>18</v>
      </c>
      <c r="E7" s="191">
        <v>2500000</v>
      </c>
      <c r="F7" s="192">
        <v>6.5000000000000002E-2</v>
      </c>
      <c r="G7" s="193">
        <f>E7*(1+F7)</f>
        <v>2662500</v>
      </c>
      <c r="H7" s="193">
        <f>G7*D7*C7*41</f>
        <v>1964925000</v>
      </c>
      <c r="I7" s="194"/>
      <c r="J7" s="203"/>
    </row>
    <row r="8" spans="1:10" ht="40.5">
      <c r="A8" s="179"/>
      <c r="B8" s="188" t="s">
        <v>149</v>
      </c>
      <c r="C8" s="187">
        <v>1</v>
      </c>
      <c r="D8" s="190">
        <v>12</v>
      </c>
      <c r="E8" s="191">
        <v>2500000</v>
      </c>
      <c r="F8" s="192">
        <v>6.5000000000000002E-2</v>
      </c>
      <c r="G8" s="193">
        <f>E8*(1+F8)</f>
        <v>2662500</v>
      </c>
      <c r="H8" s="193">
        <f>G8*D8*C8</f>
        <v>31950000</v>
      </c>
      <c r="I8" s="194"/>
    </row>
    <row r="9" spans="1:10" ht="16.5">
      <c r="A9" s="179"/>
      <c r="B9" s="188" t="s">
        <v>150</v>
      </c>
      <c r="C9" s="187">
        <v>1</v>
      </c>
      <c r="D9" s="190">
        <v>12</v>
      </c>
      <c r="E9" s="191">
        <v>4621849</v>
      </c>
      <c r="F9" s="192">
        <v>6.5000000000000002E-2</v>
      </c>
      <c r="G9" s="193">
        <f>E9*(1+F9)</f>
        <v>4922269.1849999996</v>
      </c>
      <c r="H9" s="193">
        <f>G9*D9*C9</f>
        <v>59067230.219999999</v>
      </c>
      <c r="I9" s="195"/>
    </row>
    <row r="10" spans="1:10" ht="40.5">
      <c r="A10" s="179"/>
      <c r="B10" s="188" t="s">
        <v>151</v>
      </c>
      <c r="C10" s="187">
        <v>1</v>
      </c>
      <c r="D10" s="190">
        <v>6</v>
      </c>
      <c r="E10" s="191">
        <v>1006740</v>
      </c>
      <c r="F10" s="192">
        <v>6.5000000000000002E-2</v>
      </c>
      <c r="G10" s="193">
        <f>E10*(1+F10)</f>
        <v>1072178.0999999999</v>
      </c>
      <c r="H10" s="193">
        <f>G10*D10*C10</f>
        <v>6433068.5999999996</v>
      </c>
      <c r="I10" s="195"/>
    </row>
    <row r="11" spans="1:10" ht="16.5">
      <c r="A11" s="179"/>
      <c r="B11" s="188" t="s">
        <v>152</v>
      </c>
      <c r="C11" s="187">
        <v>1</v>
      </c>
      <c r="D11" s="190"/>
      <c r="E11" s="191">
        <v>1090909</v>
      </c>
      <c r="F11" s="192">
        <v>6.5000000000000002E-2</v>
      </c>
      <c r="G11" s="193">
        <f>E11*(1+F11)</f>
        <v>1161818.085</v>
      </c>
      <c r="H11" s="193">
        <f>G11*C11</f>
        <v>1161818.085</v>
      </c>
      <c r="I11" s="195"/>
    </row>
    <row r="12" spans="1:10" ht="12.75" customHeight="1">
      <c r="A12" s="179"/>
      <c r="B12" s="196" t="s">
        <v>153</v>
      </c>
      <c r="C12" s="197"/>
      <c r="D12" s="198"/>
      <c r="E12" s="199"/>
      <c r="F12" s="199"/>
      <c r="G12" s="200"/>
      <c r="H12" s="200">
        <f>SUM(H7:H11)</f>
        <v>2063537116.905</v>
      </c>
    </row>
    <row r="13" spans="1:10" ht="12.75" customHeight="1">
      <c r="A13" s="179"/>
      <c r="B13" s="201" t="s">
        <v>154</v>
      </c>
      <c r="C13" s="201"/>
      <c r="D13" s="179"/>
      <c r="E13" s="202"/>
      <c r="F13" s="202"/>
      <c r="G13" s="202"/>
      <c r="H13" s="202">
        <f>H12/18</f>
        <v>114640950.93916667</v>
      </c>
      <c r="I13" s="179"/>
      <c r="J13" s="203"/>
    </row>
    <row r="14" spans="1:10" ht="15" customHeight="1">
      <c r="H14" s="203"/>
    </row>
    <row r="16" spans="1:10" ht="15" customHeight="1">
      <c r="H16" s="203"/>
      <c r="J16" s="203"/>
    </row>
    <row r="17" spans="5:8" ht="15" customHeight="1">
      <c r="E17" s="203"/>
      <c r="H17" s="203"/>
    </row>
    <row r="18" spans="5:8" ht="15" customHeight="1">
      <c r="H18" s="203"/>
    </row>
    <row r="19" spans="5:8" ht="15" customHeight="1">
      <c r="H19" s="203"/>
    </row>
    <row r="22" spans="5:8" ht="15" customHeight="1">
      <c r="H22" s="203"/>
    </row>
  </sheetData>
  <mergeCells count="1">
    <mergeCell ref="B4:H4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Florez Romero</dc:creator>
  <cp:keywords/>
  <dc:description/>
  <cp:lastModifiedBy/>
  <cp:revision/>
  <dcterms:created xsi:type="dcterms:W3CDTF">2025-04-28T15:50:58Z</dcterms:created>
  <dcterms:modified xsi:type="dcterms:W3CDTF">2025-09-15T19:49:21Z</dcterms:modified>
  <cp:category/>
  <cp:contentStatus/>
</cp:coreProperties>
</file>